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33.188.78.185\ams共有\工程管理\分析依頼票\分析依頼票の書式\"/>
    </mc:Choice>
  </mc:AlternateContent>
  <xr:revisionPtr revIDLastSave="0" documentId="13_ncr:1_{F577C677-2023-45D8-9148-4A236CB6BAF8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cover" sheetId="5" r:id="rId1"/>
    <sheet name="Samp.list" sheetId="2" r:id="rId2"/>
    <sheet name="D.L." sheetId="6" state="hidden" r:id="rId3"/>
  </sheets>
  <definedNames>
    <definedName name="_xlnm.Print_Area" localSheetId="1">Samp.list!$A$1:$M$35</definedName>
    <definedName name="カテゴリ">'D.L.'!$B$4:$B$6</definedName>
    <definedName name="空欄">'D.L.'!$B$38</definedName>
    <definedName name="形態_Form">'D.L.'!$D$10:$D$20</definedName>
    <definedName name="標準試料_STD">'D.L.'!$B$41:$B$52</definedName>
    <definedName name="物質_Source">'D.L.'!$D$24:$D$35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6" l="1"/>
  <c r="D30" i="6"/>
  <c r="G29" i="6"/>
  <c r="D29" i="6"/>
  <c r="G28" i="6"/>
  <c r="D28" i="6"/>
  <c r="G33" i="6" l="1"/>
  <c r="D33" i="6"/>
  <c r="G32" i="6"/>
  <c r="D32" i="6"/>
  <c r="G15" i="6"/>
  <c r="D15" i="6"/>
  <c r="D25" i="6"/>
  <c r="G25" i="6"/>
  <c r="G17" i="6"/>
  <c r="D10" i="6"/>
  <c r="G10" i="6"/>
  <c r="M1" i="2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G27" i="6"/>
  <c r="D27" i="6"/>
  <c r="G26" i="6"/>
  <c r="D26" i="6"/>
  <c r="G11" i="6"/>
  <c r="G12" i="6"/>
  <c r="G13" i="6"/>
  <c r="G14" i="6"/>
  <c r="G16" i="6"/>
  <c r="G18" i="6"/>
  <c r="G19" i="6"/>
  <c r="G20" i="6"/>
  <c r="G24" i="6"/>
  <c r="G31" i="6"/>
  <c r="G34" i="6"/>
  <c r="G35" i="6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D31" i="6"/>
  <c r="D34" i="6"/>
  <c r="D35" i="6"/>
  <c r="D24" i="6"/>
  <c r="D11" i="6"/>
  <c r="D12" i="6"/>
  <c r="D13" i="6"/>
  <c r="D14" i="6"/>
  <c r="D16" i="6"/>
  <c r="D17" i="6"/>
  <c r="D18" i="6"/>
  <c r="D19" i="6"/>
  <c r="D20" i="6"/>
  <c r="G17" i="2"/>
  <c r="G27" i="2"/>
  <c r="G14" i="2"/>
  <c r="G20" i="2"/>
  <c r="G16" i="2"/>
  <c r="G8" i="2"/>
  <c r="G24" i="2"/>
  <c r="G15" i="2"/>
  <c r="G10" i="2"/>
  <c r="G21" i="2"/>
  <c r="G9" i="2"/>
  <c r="G22" i="2"/>
  <c r="G19" i="2"/>
  <c r="G11" i="2"/>
  <c r="G25" i="2"/>
  <c r="G12" i="2"/>
  <c r="G23" i="2"/>
  <c r="G26" i="2"/>
  <c r="G13" i="2"/>
  <c r="G18" i="2"/>
  <c r="L20" i="2" l="1"/>
  <c r="L14" i="2"/>
  <c r="L27" i="2"/>
  <c r="L18" i="2"/>
  <c r="L22" i="2"/>
  <c r="L12" i="2"/>
  <c r="L21" i="2"/>
  <c r="L19" i="2"/>
  <c r="L15" i="2"/>
  <c r="L24" i="2"/>
  <c r="L26" i="2"/>
  <c r="L16" i="2"/>
  <c r="L23" i="2"/>
  <c r="L17" i="2"/>
  <c r="L25" i="2"/>
  <c r="L13" i="2"/>
  <c r="L11" i="2"/>
  <c r="L10" i="2"/>
  <c r="L9" i="2"/>
  <c r="L8" i="2"/>
  <c r="O21" i="2"/>
  <c r="O26" i="2"/>
  <c r="O10" i="2"/>
  <c r="O19" i="2"/>
  <c r="O16" i="2"/>
  <c r="O13" i="2"/>
  <c r="O11" i="2"/>
  <c r="O22" i="2"/>
  <c r="O20" i="2"/>
  <c r="O12" i="2"/>
  <c r="O17" i="2"/>
  <c r="O14" i="2"/>
  <c r="O27" i="2"/>
  <c r="O18" i="2"/>
  <c r="O24" i="2"/>
  <c r="O9" i="2"/>
  <c r="O25" i="2"/>
  <c r="O15" i="2"/>
  <c r="O23" i="2"/>
  <c r="O8" i="2"/>
  <c r="B22" i="5" a="1"/>
  <c r="E20" i="2"/>
  <c r="E19" i="2"/>
  <c r="E18" i="2"/>
  <c r="E17" i="2"/>
  <c r="E15" i="2"/>
  <c r="E14" i="2"/>
  <c r="E13" i="2"/>
  <c r="E12" i="2"/>
  <c r="E22" i="2"/>
  <c r="E16" i="2"/>
  <c r="E27" i="2"/>
  <c r="E26" i="2"/>
  <c r="E25" i="2"/>
  <c r="E24" i="2"/>
  <c r="E23" i="2"/>
  <c r="E21" i="2"/>
  <c r="D26" i="5" l="1"/>
  <c r="D27" i="5"/>
  <c r="D24" i="5"/>
  <c r="D25" i="5"/>
  <c r="D23" i="5"/>
  <c r="C23" i="5"/>
  <c r="C35" i="5"/>
  <c r="C24" i="5"/>
  <c r="C37" i="5"/>
  <c r="C26" i="5"/>
  <c r="C38" i="5"/>
  <c r="C27" i="5"/>
  <c r="C39" i="5"/>
  <c r="C28" i="5"/>
  <c r="C40" i="5"/>
  <c r="C41" i="5"/>
  <c r="C30" i="5"/>
  <c r="C31" i="5"/>
  <c r="C32" i="5"/>
  <c r="C34" i="5"/>
  <c r="C36" i="5"/>
  <c r="C33" i="5"/>
  <c r="C25" i="5"/>
  <c r="C29" i="5"/>
  <c r="B22" i="5"/>
  <c r="D22" i="5" s="1"/>
  <c r="C22" i="5" l="1"/>
  <c r="C42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<sst xmlns="http://schemas.openxmlformats.org/spreadsheetml/2006/main" count="250" uniqueCount="191">
  <si>
    <t>No.</t>
    <phoneticPr fontId="1"/>
  </si>
  <si>
    <t>ユーザー試料ID</t>
    <phoneticPr fontId="1"/>
  </si>
  <si>
    <t>備考</t>
    <rPh sb="0" eb="2">
      <t>ビコウ</t>
    </rPh>
    <phoneticPr fontId="1"/>
  </si>
  <si>
    <t>施設試料ID</t>
    <rPh sb="0" eb="4">
      <t>シセツシリョウ</t>
    </rPh>
    <phoneticPr fontId="1"/>
  </si>
  <si>
    <t>Lab's sample ID</t>
    <phoneticPr fontId="1"/>
  </si>
  <si>
    <t>Remarks</t>
    <phoneticPr fontId="1"/>
  </si>
  <si>
    <t>施設側の備考</t>
    <rPh sb="0" eb="2">
      <t>シセツ</t>
    </rPh>
    <rPh sb="2" eb="3">
      <t>ガワ</t>
    </rPh>
    <rPh sb="4" eb="6">
      <t>ビコウ</t>
    </rPh>
    <phoneticPr fontId="1"/>
  </si>
  <si>
    <t>前処理・プレス</t>
    <rPh sb="0" eb="3">
      <t>マエショリ</t>
    </rPh>
    <phoneticPr fontId="1"/>
  </si>
  <si>
    <t>不能の場合：×</t>
    <rPh sb="0" eb="2">
      <t>フノウ</t>
    </rPh>
    <rPh sb="3" eb="5">
      <t>バアイ</t>
    </rPh>
    <phoneticPr fontId="1"/>
  </si>
  <si>
    <t>前処理・プレス　×</t>
    <rPh sb="0" eb="3">
      <t>マエショリ</t>
    </rPh>
    <phoneticPr fontId="1"/>
  </si>
  <si>
    <t>×</t>
    <phoneticPr fontId="1"/>
  </si>
  <si>
    <t>IAEA-C2</t>
    <phoneticPr fontId="1"/>
  </si>
  <si>
    <t>IAEA-C3</t>
    <phoneticPr fontId="1"/>
  </si>
  <si>
    <t>IAEA-C4</t>
  </si>
  <si>
    <t>IAEA-C5</t>
  </si>
  <si>
    <t>IAEA-C6</t>
  </si>
  <si>
    <t>IAEA-C7</t>
  </si>
  <si>
    <t>IAEA-C8</t>
  </si>
  <si>
    <t>Post Meas. Samp. list</t>
    <phoneticPr fontId="1"/>
  </si>
  <si>
    <t>依頼日/Date of Request</t>
    <rPh sb="0" eb="3">
      <t>イライビ</t>
    </rPh>
    <phoneticPr fontId="1"/>
  </si>
  <si>
    <t>依頼者/Client Name</t>
    <rPh sb="0" eb="3">
      <t>イライシャ</t>
    </rPh>
    <phoneticPr fontId="1"/>
  </si>
  <si>
    <t>希望納期/Desired Delivery Date</t>
    <rPh sb="0" eb="4">
      <t>キボウノウキ</t>
    </rPh>
    <phoneticPr fontId="1"/>
  </si>
  <si>
    <t>所属/Affiliation</t>
    <rPh sb="0" eb="2">
      <t>ショゾク</t>
    </rPh>
    <phoneticPr fontId="1"/>
  </si>
  <si>
    <t>利用制度/Facility Access Program</t>
    <rPh sb="0" eb="4">
      <t>リヨウセイド</t>
    </rPh>
    <phoneticPr fontId="1"/>
  </si>
  <si>
    <t>分析目的/Purpose of Analysis</t>
    <rPh sb="0" eb="4">
      <t>ブンセキモクテキ</t>
    </rPh>
    <phoneticPr fontId="1"/>
  </si>
  <si>
    <t>単位</t>
    <rPh sb="0" eb="2">
      <t>タンイ</t>
    </rPh>
    <phoneticPr fontId="1"/>
  </si>
  <si>
    <t>unit</t>
    <phoneticPr fontId="1"/>
  </si>
  <si>
    <t>個数/Qty.</t>
    <rPh sb="0" eb="2">
      <t>コスウ</t>
    </rPh>
    <phoneticPr fontId="1"/>
  </si>
  <si>
    <t>e-mail:</t>
    <phoneticPr fontId="1"/>
  </si>
  <si>
    <t>Tel:</t>
    <phoneticPr fontId="1"/>
  </si>
  <si>
    <t>石灰華 / Tufa</t>
  </si>
  <si>
    <t>木質 / Woody Mat.</t>
  </si>
  <si>
    <t>内容説明 / Description</t>
  </si>
  <si>
    <t>木炭 / Charcoal</t>
  </si>
  <si>
    <t>堅果類 / NS</t>
  </si>
  <si>
    <t>貝 / Shells</t>
  </si>
  <si>
    <t>サンゴ / Coral</t>
  </si>
  <si>
    <t>フミン酸 / HA</t>
  </si>
  <si>
    <t>ヒューミン / HM</t>
  </si>
  <si>
    <t>炭酸塩 / Carbonate</t>
  </si>
  <si>
    <t>内容説明（分析対象成分を含む） / Description (Target Fraction)</t>
  </si>
  <si>
    <t>有機物 / Organics</t>
    <phoneticPr fontId="1"/>
  </si>
  <si>
    <t>前処理略記 / Code</t>
  </si>
  <si>
    <t>標準的な前処理方法 / Standard Pretreatment</t>
  </si>
  <si>
    <t>AAA</t>
  </si>
  <si>
    <t>Graphit.</t>
  </si>
  <si>
    <t>酸-アルカリ-酸洗浄（汚染炭素の除去） / Acid-Alkali-Acid wash</t>
  </si>
  <si>
    <t>アルカリ抽出後の酸沈殿回収 / Acid precipitation after alkali extraction</t>
  </si>
  <si>
    <t>アルカリ抽出後の不溶性残渣を酸洗浄 / Insoluble residue after alkali extraction</t>
  </si>
  <si>
    <t>グラファイト / Graphite</t>
    <phoneticPr fontId="1"/>
  </si>
  <si>
    <t>-</t>
    <phoneticPr fontId="1"/>
  </si>
  <si>
    <t>none</t>
    <phoneticPr fontId="1"/>
  </si>
  <si>
    <t>グラファイト済み試料 / Graphited sample</t>
    <rPh sb="6" eb="7">
      <t>ズ</t>
    </rPh>
    <rPh sb="8" eb="10">
      <t>シリョウ</t>
    </rPh>
    <phoneticPr fontId="1"/>
  </si>
  <si>
    <t>プレス済みNEC社製カソード / Pressed NEC Cathode</t>
    <rPh sb="3" eb="4">
      <t>ズ</t>
    </rPh>
    <rPh sb="8" eb="10">
      <t>シャセイ</t>
    </rPh>
    <phoneticPr fontId="1"/>
  </si>
  <si>
    <t>IAEA-C1　BG. Std.</t>
    <phoneticPr fontId="1"/>
  </si>
  <si>
    <t>標準試料 / Standard</t>
    <rPh sb="0" eb="4">
      <t>ヒョウジュンシリョウ</t>
    </rPh>
    <phoneticPr fontId="1"/>
  </si>
  <si>
    <t>試料区分 / Sample Classification</t>
    <rPh sb="0" eb="2">
      <t>シリョウ</t>
    </rPh>
    <rPh sb="2" eb="4">
      <t>クブン</t>
    </rPh>
    <phoneticPr fontId="1"/>
  </si>
  <si>
    <t>カソード / Cat.</t>
    <phoneticPr fontId="1"/>
  </si>
  <si>
    <t>アルカリ可溶性有機沈殿物 – 腐植質 / Alkali soluble organic sediment – Humic Acid</t>
    <phoneticPr fontId="1"/>
  </si>
  <si>
    <t>アルカリ不溶性有機沈殿物 – ヒューミン画分 / Alkali insoluble organic sediment – Humin fraction</t>
    <phoneticPr fontId="1"/>
  </si>
  <si>
    <t>Strontium Carbonate</t>
    <phoneticPr fontId="1"/>
  </si>
  <si>
    <t>溶存無機炭素 / Dissolved Inorganic Carbon (汽水 / brackish, 地下水 / ground, 海水 / sea, 表層水 / surface)</t>
    <phoneticPr fontId="1"/>
  </si>
  <si>
    <t>炭化した木片。不純物除去後の 残存炭素 / Residual Carbon</t>
    <phoneticPr fontId="1"/>
  </si>
  <si>
    <t>貝殻 / Shells（淡水・海水・陸上。殻の炭酸塩部 / Shell Carbonate)</t>
    <phoneticPr fontId="1"/>
  </si>
  <si>
    <t>地層・ボーリング試料。バルク有機物 / Bulk Organics, または フミン酸 / HA, ヒューミン / HM </t>
    <phoneticPr fontId="1"/>
  </si>
  <si>
    <t>海洋環境の 骨格炭酸塩 / Skeleton Carbonate </t>
    <phoneticPr fontId="1"/>
  </si>
  <si>
    <t>炭酸塩岩：石灰質の堆積物。無機炭酸塩 / Inorganic Carbonate </t>
    <phoneticPr fontId="1"/>
  </si>
  <si>
    <t>NIST-HOxII:</t>
    <phoneticPr fontId="1"/>
  </si>
  <si>
    <t>NIST-HOxII　Cal. Std.:</t>
    <phoneticPr fontId="1"/>
  </si>
  <si>
    <t>IAEA-C1:</t>
    <phoneticPr fontId="1"/>
  </si>
  <si>
    <t>空欄</t>
    <rPh sb="0" eb="2">
      <t>クウラン</t>
    </rPh>
    <phoneticPr fontId="1"/>
  </si>
  <si>
    <t>標準前処理</t>
    <rPh sb="0" eb="5">
      <t>ヒョウジュンマエショリ</t>
    </rPh>
    <phoneticPr fontId="1"/>
  </si>
  <si>
    <t>mg</t>
    <phoneticPr fontId="1"/>
  </si>
  <si>
    <t>廃棄/Discard</t>
    <rPh sb="0" eb="2">
      <t>ハイキ</t>
    </rPh>
    <phoneticPr fontId="1"/>
  </si>
  <si>
    <t>返却/Return</t>
    <rPh sb="0" eb="2">
      <t>ヘンキャク</t>
    </rPh>
    <phoneticPr fontId="1"/>
  </si>
  <si>
    <t>量</t>
    <rPh sb="0" eb="1">
      <t>リョウ</t>
    </rPh>
    <phoneticPr fontId="1"/>
  </si>
  <si>
    <t>試料区分 / Sample Classification</t>
  </si>
  <si>
    <t>AAA : 酸-アルカリ-酸洗浄（汚染炭素の除去） / Acid-Alkali-Acid wash</t>
  </si>
  <si>
    <t>試料返却</t>
    <rPh sb="2" eb="4">
      <t>ヘンキャク</t>
    </rPh>
    <phoneticPr fontId="1"/>
  </si>
  <si>
    <t>Samp. Return</t>
    <phoneticPr fontId="1"/>
  </si>
  <si>
    <t>ount</t>
    <phoneticPr fontId="1"/>
  </si>
  <si>
    <t>Am-</t>
    <phoneticPr fontId="1"/>
  </si>
  <si>
    <r>
      <t>予想</t>
    </r>
    <r>
      <rPr>
        <vertAlign val="superscript"/>
        <sz val="10"/>
        <rFont val="ＭＳ Ｐゴシック"/>
        <family val="3"/>
        <charset val="128"/>
      </rPr>
      <t>14</t>
    </r>
    <r>
      <rPr>
        <sz val="10"/>
        <rFont val="ＭＳ Ｐゴシック"/>
        <family val="3"/>
        <charset val="128"/>
      </rPr>
      <t>C比</t>
    </r>
    <rPh sb="0" eb="2">
      <t>ヨソウ</t>
    </rPh>
    <rPh sb="5" eb="6">
      <t>ヒ</t>
    </rPh>
    <phoneticPr fontId="1"/>
  </si>
  <si>
    <t>高 / H</t>
    <rPh sb="0" eb="1">
      <t>タカ</t>
    </rPh>
    <phoneticPr fontId="1"/>
  </si>
  <si>
    <t>中 / M</t>
    <rPh sb="0" eb="1">
      <t>チュウ</t>
    </rPh>
    <phoneticPr fontId="1"/>
  </si>
  <si>
    <t>低 / L</t>
    <rPh sb="0" eb="1">
      <t>ヒク</t>
    </rPh>
    <phoneticPr fontId="1"/>
  </si>
  <si>
    <t>?</t>
    <phoneticPr fontId="1"/>
  </si>
  <si>
    <t>前処理 / Preperation</t>
    <phoneticPr fontId="1"/>
  </si>
  <si>
    <t>依頼試料の要約/Request Summary</t>
    <rPh sb="0" eb="2">
      <t>イライ</t>
    </rPh>
    <rPh sb="2" eb="4">
      <t>シリョウ</t>
    </rPh>
    <rPh sb="5" eb="7">
      <t>ヨウヤク</t>
    </rPh>
    <phoneticPr fontId="1"/>
  </si>
  <si>
    <t>・標準的な前処理の内容 / Standard preprocessing procedures</t>
    <rPh sb="1" eb="4">
      <t>ヒョウジュンテキ</t>
    </rPh>
    <rPh sb="5" eb="8">
      <t>マエショリ</t>
    </rPh>
    <rPh sb="9" eb="11">
      <t>ナイヨウ</t>
    </rPh>
    <phoneticPr fontId="1"/>
  </si>
  <si>
    <t>Total Qty.</t>
    <phoneticPr fontId="1"/>
  </si>
  <si>
    <t>B列とC列の併記</t>
    <rPh sb="1" eb="2">
      <t>レツ</t>
    </rPh>
    <rPh sb="4" eb="5">
      <t>レツ</t>
    </rPh>
    <rPh sb="6" eb="8">
      <t>ヘイキ</t>
    </rPh>
    <phoneticPr fontId="1"/>
  </si>
  <si>
    <t>E列とF列の併記</t>
    <rPh sb="1" eb="2">
      <t>レツ</t>
    </rPh>
    <rPh sb="4" eb="5">
      <t>レツ</t>
    </rPh>
    <rPh sb="6" eb="8">
      <t>ヘイキ</t>
    </rPh>
    <phoneticPr fontId="1"/>
  </si>
  <si>
    <t>▶</t>
    <phoneticPr fontId="1"/>
  </si>
  <si>
    <t>利用制度/Facility Access Program</t>
    <phoneticPr fontId="1"/>
  </si>
  <si>
    <t>施設供用制度 / Shared Use Program</t>
    <phoneticPr fontId="1"/>
  </si>
  <si>
    <t>内部利用 (有償) / Internal Use (Fee-based)</t>
    <rPh sb="0" eb="2">
      <t>ナイブ</t>
    </rPh>
    <rPh sb="2" eb="4">
      <t>リヨウ</t>
    </rPh>
    <rPh sb="6" eb="8">
      <t>ユウショウ</t>
    </rPh>
    <phoneticPr fontId="1"/>
  </si>
  <si>
    <t>内部利用 (無償) / Internal Use (Free)</t>
    <rPh sb="0" eb="2">
      <t>ナイブ</t>
    </rPh>
    <rPh sb="2" eb="4">
      <t>リヨウ</t>
    </rPh>
    <rPh sb="6" eb="8">
      <t>ムショウ</t>
    </rPh>
    <phoneticPr fontId="1"/>
  </si>
  <si>
    <t>要望/特記事項</t>
    <rPh sb="0" eb="2">
      <t>ヨウボウ</t>
    </rPh>
    <rPh sb="3" eb="7">
      <t>トッキジコウ</t>
    </rPh>
    <phoneticPr fontId="1"/>
  </si>
  <si>
    <t>Comments/Special Instructions</t>
    <phoneticPr fontId="1"/>
  </si>
  <si>
    <t>要望/特記事項</t>
    <phoneticPr fontId="1"/>
  </si>
  <si>
    <t>無し / None</t>
    <rPh sb="0" eb="1">
      <t>ナ</t>
    </rPh>
    <phoneticPr fontId="1"/>
  </si>
  <si>
    <t>ハイライト（黄）欄を記入または選択してください。 / Please complete or select the highlighted (yellow) fields.</t>
    <phoneticPr fontId="1"/>
  </si>
  <si>
    <t>1)</t>
    <phoneticPr fontId="1"/>
  </si>
  <si>
    <r>
      <t xml:space="preserve">試料区分 / Sample Classification </t>
    </r>
    <r>
      <rPr>
        <vertAlign val="superscript"/>
        <sz val="10"/>
        <rFont val="ＭＳ Ｐゴシック"/>
        <family val="3"/>
        <charset val="128"/>
      </rPr>
      <t>1)</t>
    </r>
    <rPh sb="0" eb="2">
      <t>シリョウ</t>
    </rPh>
    <rPh sb="2" eb="4">
      <t>クブン</t>
    </rPh>
    <phoneticPr fontId="1"/>
  </si>
  <si>
    <r>
      <rPr>
        <vertAlign val="superscript"/>
        <sz val="10"/>
        <rFont val="ＭＳ Ｐゴシック"/>
        <family val="3"/>
        <charset val="128"/>
      </rPr>
      <t>14</t>
    </r>
    <r>
      <rPr>
        <sz val="10"/>
        <rFont val="ＭＳ Ｐゴシック"/>
        <family val="3"/>
        <charset val="128"/>
      </rPr>
      <t>C/</t>
    </r>
    <r>
      <rPr>
        <vertAlign val="superscript"/>
        <sz val="10"/>
        <rFont val="ＭＳ Ｐゴシック"/>
        <family val="3"/>
        <charset val="128"/>
      </rPr>
      <t>12</t>
    </r>
    <r>
      <rPr>
        <sz val="10"/>
        <rFont val="ＭＳ Ｐゴシック"/>
        <family val="3"/>
        <charset val="128"/>
      </rPr>
      <t xml:space="preserve">C </t>
    </r>
    <r>
      <rPr>
        <vertAlign val="superscript"/>
        <sz val="10"/>
        <rFont val="ＭＳ Ｐゴシック"/>
        <family val="3"/>
        <charset val="128"/>
      </rPr>
      <t>2)</t>
    </r>
    <phoneticPr fontId="1"/>
  </si>
  <si>
    <t>2)</t>
    <phoneticPr fontId="1"/>
  </si>
  <si>
    <t xml:space="preserve">User sample ID </t>
    <phoneticPr fontId="1"/>
  </si>
  <si>
    <t>Expected</t>
    <phoneticPr fontId="1"/>
  </si>
  <si>
    <t>高 / H: over 100 pMC (modern)， 中 / M: ～50 pMC (half life)，低 / L: less than 1 pMC (over 40 ky)</t>
  </si>
  <si>
    <t>形態_Form</t>
    <rPh sb="0" eb="2">
      <t>ケイタイ</t>
    </rPh>
    <phoneticPr fontId="1"/>
  </si>
  <si>
    <t>物質_Source</t>
    <rPh sb="0" eb="2">
      <t>ブッシツ</t>
    </rPh>
    <phoneticPr fontId="1"/>
  </si>
  <si>
    <t>形態 / Form</t>
    <rPh sb="0" eb="2">
      <t>ケイタイ</t>
    </rPh>
    <phoneticPr fontId="1"/>
  </si>
  <si>
    <t>物質 / Source</t>
    <phoneticPr fontId="1"/>
  </si>
  <si>
    <t>g</t>
    <phoneticPr fontId="1"/>
  </si>
  <si>
    <t>ℓ</t>
    <phoneticPr fontId="1"/>
  </si>
  <si>
    <t>mℓ</t>
    <phoneticPr fontId="1"/>
  </si>
  <si>
    <r>
      <t>Preperation　</t>
    </r>
    <r>
      <rPr>
        <vertAlign val="superscript"/>
        <sz val="10"/>
        <rFont val="ＭＳ Ｐゴシック"/>
        <family val="3"/>
        <charset val="128"/>
      </rPr>
      <t>3)</t>
    </r>
    <phoneticPr fontId="1"/>
  </si>
  <si>
    <t>3)</t>
    <phoneticPr fontId="1"/>
  </si>
  <si>
    <t>当施設の標準的な前処理工程が表示されます。詳細は表紙下部の前処理内容を参照ください。　 /  Our standard pretreatment procedures are listed here. See the bottom of the cover page for more information.</t>
    <rPh sb="0" eb="3">
      <t>トウシセツ</t>
    </rPh>
    <rPh sb="4" eb="7">
      <t>ヒョウジュンテキ</t>
    </rPh>
    <rPh sb="8" eb="11">
      <t>マエショリ</t>
    </rPh>
    <rPh sb="11" eb="13">
      <t>コウテイ</t>
    </rPh>
    <rPh sb="14" eb="16">
      <t>ヒョウジ</t>
    </rPh>
    <rPh sb="21" eb="23">
      <t>ショウサイ</t>
    </rPh>
    <rPh sb="24" eb="26">
      <t>ヒョウシ</t>
    </rPh>
    <rPh sb="26" eb="28">
      <t>カブ</t>
    </rPh>
    <rPh sb="29" eb="34">
      <t>マエショリナイヨウ</t>
    </rPh>
    <rPh sb="35" eb="37">
      <t>サンショウ</t>
    </rPh>
    <phoneticPr fontId="1"/>
  </si>
  <si>
    <t>記入完了後，"Samp.list"シートを記入または選択してください。/ After completion, please fill in or select the "Samp.list" sheet.</t>
    <rPh sb="0" eb="5">
      <t>キニュウカンリョウゴ</t>
    </rPh>
    <rPh sb="21" eb="23">
      <t>キニュウ</t>
    </rPh>
    <rPh sb="26" eb="28">
      <t>センタク</t>
    </rPh>
    <phoneticPr fontId="1"/>
  </si>
  <si>
    <t>記入完了後，表紙の依頼試料の要約内容を確認してください。/ After completion, please review the sample summary on the cover page.</t>
    <rPh sb="0" eb="5">
      <t>キニュウカンリョウゴ</t>
    </rPh>
    <rPh sb="6" eb="8">
      <t>ヒョウシ</t>
    </rPh>
    <rPh sb="16" eb="18">
      <t>ナイヨウ</t>
    </rPh>
    <rPh sb="19" eb="21">
      <t>カクニン</t>
    </rPh>
    <phoneticPr fontId="1"/>
  </si>
  <si>
    <t>・測定1回分（1バッチ）で測定可能な依頼試料は最大20個です。/ Maximum of 20 samples per batch.</t>
    <rPh sb="18" eb="20">
      <t>イライ</t>
    </rPh>
    <rPh sb="23" eb="25">
      <t>サイダイ</t>
    </rPh>
    <phoneticPr fontId="1"/>
  </si>
  <si>
    <t>Acid-only</t>
  </si>
  <si>
    <t>酸処理のみ / Acid-only</t>
    <rPh sb="0" eb="3">
      <t>サンショリ</t>
    </rPh>
    <phoneticPr fontId="1"/>
  </si>
  <si>
    <t>Acid-only : 酸処理のみ / Acid-only</t>
  </si>
  <si>
    <t>土壌・堆積物 / Soil (AAA)</t>
    <rPh sb="0" eb="2">
      <t>ドジョウ</t>
    </rPh>
    <rPh sb="3" eb="5">
      <t>タイセキ</t>
    </rPh>
    <rPh sb="5" eb="6">
      <t>ブツ</t>
    </rPh>
    <phoneticPr fontId="1"/>
  </si>
  <si>
    <t>AAA処理したバルク有機物 / Bulk Organics, または フミン酸 / HA, ヒューミン / HM</t>
    <rPh sb="3" eb="5">
      <t>ショリ</t>
    </rPh>
    <phoneticPr fontId="1"/>
  </si>
  <si>
    <t>酸処理のみ（アルカリ処理なし）のバルク有機物 / Bulk Organics, または フミン酸 / HA, ヒューミン / HM</t>
    <phoneticPr fontId="1"/>
  </si>
  <si>
    <t>土壌・堆積物 / Soil (Acid)</t>
    <rPh sb="0" eb="2">
      <t>ドジョウ</t>
    </rPh>
    <rPh sb="3" eb="6">
      <t>タイセキブツ</t>
    </rPh>
    <phoneticPr fontId="1"/>
  </si>
  <si>
    <t>標準試料_STD</t>
    <rPh sb="0" eb="4">
      <t>ヒョウジュンシリョウ</t>
    </rPh>
    <phoneticPr fontId="1"/>
  </si>
  <si>
    <t>カテゴリ</t>
    <phoneticPr fontId="1"/>
  </si>
  <si>
    <t xml:space="preserve"> Category</t>
    <phoneticPr fontId="1"/>
  </si>
  <si>
    <t>タイプ</t>
    <phoneticPr fontId="1"/>
  </si>
  <si>
    <t>Type</t>
    <phoneticPr fontId="1"/>
  </si>
  <si>
    <t>Lab. ID</t>
    <phoneticPr fontId="1"/>
  </si>
  <si>
    <t>Carbon-14 分析依頼票 / Analysis Request Form</t>
    <phoneticPr fontId="1"/>
  </si>
  <si>
    <t>Sample list</t>
    <phoneticPr fontId="1"/>
  </si>
  <si>
    <t>　Recommended standards per batch: 2–4 for STD and 〜2 for BKG. 
　If these are not included, the facility's internal standards will be applied.</t>
    <phoneticPr fontId="1"/>
  </si>
  <si>
    <r>
      <t>以下に記入 / Specific request (e.g., δ</t>
    </r>
    <r>
      <rPr>
        <vertAlign val="superscript"/>
        <sz val="11"/>
        <rFont val="ＭＳ Ｐゴシック"/>
        <family val="3"/>
        <charset val="128"/>
      </rPr>
      <t>13</t>
    </r>
    <r>
      <rPr>
        <sz val="11"/>
        <rFont val="ＭＳ Ｐゴシック"/>
        <family val="3"/>
        <charset val="128"/>
      </rPr>
      <t>C）</t>
    </r>
    <phoneticPr fontId="1"/>
  </si>
  <si>
    <t>・依頼試料に標準試料（検量線STD，バックグランドBKG）を含める場合は，1バッチにつきSTDは2〜4個，
　BKGは2個程度を推奨します。これらが同封されない場合は，当施設の標準試料を使用します。</t>
    <rPh sb="11" eb="14">
      <t>ケンリョウセン</t>
    </rPh>
    <phoneticPr fontId="1"/>
  </si>
  <si>
    <t>ユーザー試料IDを記入し，ハイライト（黄）欄を記入または選択してください。 / Please enter the User Sample ID and complete the highlighted (yellow) fields.</t>
    <rPh sb="4" eb="6">
      <t>シリョウ</t>
    </rPh>
    <rPh sb="9" eb="11">
      <t>キニュウ</t>
    </rPh>
    <phoneticPr fontId="1"/>
  </si>
  <si>
    <t>試料タイプが「形態」と「物質」の両方に現れる試料は，どちらのリストからでも選択可能です。/ Samples appearing in both "Form" and "Source" categories can be selected from either list.</t>
    <rPh sb="0" eb="2">
      <t>シリョウ</t>
    </rPh>
    <rPh sb="7" eb="9">
      <t>ケイタイ</t>
    </rPh>
    <rPh sb="12" eb="14">
      <t>ブッシツ</t>
    </rPh>
    <rPh sb="16" eb="18">
      <t>リョウホウ</t>
    </rPh>
    <rPh sb="19" eb="20">
      <t>アラワ</t>
    </rPh>
    <rPh sb="22" eb="24">
      <t>シリョウ</t>
    </rPh>
    <rPh sb="37" eb="39">
      <t>センタク</t>
    </rPh>
    <rPh sb="39" eb="41">
      <t>カノウ</t>
    </rPh>
    <phoneticPr fontId="1"/>
  </si>
  <si>
    <t>AAA処理，または成分別（フミン酸・ヒューミン）抽出 / AAA or Fractionation</t>
  </si>
  <si>
    <t>土壌有機物　/ Bulk organics / Unidentified organic matter</t>
    <phoneticPr fontId="1"/>
  </si>
  <si>
    <t>酸洗浄後の密閉燃焼法 / Combustion after acid wash</t>
    <rPh sb="3" eb="4">
      <t>ゴ</t>
    </rPh>
    <phoneticPr fontId="1"/>
  </si>
  <si>
    <t>淡水 / Freshwater, 海水 / Marine, 陸上 / Terrestrial, 未加熱 / Non-heated</t>
    <phoneticPr fontId="1"/>
  </si>
  <si>
    <t>真空ラインでのリン酸分解 / Vacuum line H₃PO₄ digestion</t>
    <phoneticPr fontId="1"/>
  </si>
  <si>
    <t>二酸化炭素 / CO₂ gas</t>
    <phoneticPr fontId="1"/>
  </si>
  <si>
    <t>水試料 / Water (H₃PO₄)</t>
    <phoneticPr fontId="1"/>
  </si>
  <si>
    <t>リン酸添加後、ガラスラインを用いたバブリング法 / H₃PO₄ , Glass-line Bubbling</t>
    <phoneticPr fontId="1"/>
  </si>
  <si>
    <t>炭酸ストロンチウム / SrCO₃</t>
    <phoneticPr fontId="1"/>
  </si>
  <si>
    <t>SrCl₂-ppt.</t>
    <phoneticPr fontId="1"/>
  </si>
  <si>
    <t>水試料 / Water (SrCl₂)</t>
    <phoneticPr fontId="1"/>
  </si>
  <si>
    <t>塩化ストロンチウムを用いた炭酸ストロンチウム沈殿法 / Strontium carbonate precipitation using SrCl₂</t>
    <phoneticPr fontId="1"/>
  </si>
  <si>
    <t>未炭化の枝、樹幹、建築部材 /Wood</t>
    <phoneticPr fontId="1"/>
  </si>
  <si>
    <t>セルロース</t>
    <phoneticPr fontId="1"/>
  </si>
  <si>
    <t>年輪等を化学処理したセルロース</t>
    <rPh sb="0" eb="2">
      <t>ネンリン</t>
    </rPh>
    <rPh sb="2" eb="3">
      <t>ナド</t>
    </rPh>
    <rPh sb="4" eb="8">
      <t>カガクショリ</t>
    </rPh>
    <phoneticPr fontId="1"/>
  </si>
  <si>
    <t>直接グラファイト化 / Direct graphitization</t>
    <phoneticPr fontId="1"/>
  </si>
  <si>
    <t>クルミ・ドングリ等の殻 / Bulk Organics</t>
    <phoneticPr fontId="1"/>
  </si>
  <si>
    <t>バイオマス試料 / Biomass</t>
    <rPh sb="5" eb="7">
      <t>シリョウ</t>
    </rPh>
    <phoneticPr fontId="1"/>
  </si>
  <si>
    <t>石油精製物、煤、炭化物　/　soot、carbide</t>
    <rPh sb="0" eb="5">
      <t>セキユセイセイブツ</t>
    </rPh>
    <rPh sb="6" eb="7">
      <t>スス</t>
    </rPh>
    <rPh sb="8" eb="11">
      <t>タンカブツ</t>
    </rPh>
    <phoneticPr fontId="1"/>
  </si>
  <si>
    <t>IAEA-C9</t>
    <phoneticPr fontId="1"/>
  </si>
  <si>
    <t>Graphit. : 直接グラファイト化 / Direct graphitization</t>
  </si>
  <si>
    <t>SrCl₂-ppt. : 塩化ストロンチウムを用いた炭酸ストロンチウム沈殿法 / Strontium carbonate precipitation using SrCl₂</t>
  </si>
  <si>
    <t>VL-H₃PO₄</t>
    <phoneticPr fontId="1"/>
  </si>
  <si>
    <t>表面エッチング後の真空下リン酸分解 / Vac. H₃PO₄ digestion post-etching</t>
    <phoneticPr fontId="1"/>
  </si>
  <si>
    <t>AAA-Frac.</t>
    <phoneticPr fontId="1"/>
  </si>
  <si>
    <t>Acid-Comb.</t>
    <phoneticPr fontId="1"/>
  </si>
  <si>
    <t>Acid-Ppt.</t>
    <phoneticPr fontId="1"/>
  </si>
  <si>
    <t>Alkali-Res.</t>
    <phoneticPr fontId="1"/>
  </si>
  <si>
    <t>植物 / Plant</t>
    <phoneticPr fontId="1"/>
  </si>
  <si>
    <t>未炭化の葉、茎、繊維等 /  Bulk Organics </t>
    <phoneticPr fontId="1"/>
  </si>
  <si>
    <t>種実 / Seeds</t>
  </si>
  <si>
    <t>穀物、果実の核等/ Bulk Organics または 特定成分</t>
    <phoneticPr fontId="1"/>
  </si>
  <si>
    <t>土壌，泥炭 / Peat</t>
    <rPh sb="0" eb="2">
      <t>ドジョウ</t>
    </rPh>
    <phoneticPr fontId="1"/>
  </si>
  <si>
    <t>Et-HCl-VP</t>
  </si>
  <si>
    <t>Etch-VP</t>
  </si>
  <si>
    <t>Bub-H₃PO₄</t>
  </si>
  <si>
    <t>Acid-Comb. : 酸洗浄後の密閉燃焼法 / Combustion after acid wash</t>
  </si>
  <si>
    <t>Acid-Ppt. : アルカリ抽出後の酸沈殿回収 / Acid precipitation after alkali extraction</t>
  </si>
  <si>
    <t>Alkali-Res. : アルカリ抽出後の不溶性残渣を酸洗浄 / Insoluble residue after alkali extraction</t>
  </si>
  <si>
    <t>VL-H₃PO₄ : 真空ラインでのリン酸分解 / Vacuum line H₃PO₄ digestion</t>
  </si>
  <si>
    <t>AAA-Frac. : AAA処理，または成分別（フミン酸・ヒューミン）抽出 / AAA or Fractionation</t>
  </si>
  <si>
    <t>Etch-VP : 表面エッチング後の真空下リン酸分解 / Vac. H₃PO₄ digestion post-etching</t>
  </si>
  <si>
    <t>Bub-H₃PO₄ : リン酸添加後，ガラスラインを用いたバブリング法 / H₃PO₄ , Glass-line Bubbling</t>
    <phoneticPr fontId="1"/>
  </si>
  <si>
    <t>Et-HCl-VP : 表面エッチング，塩酸洗浄後の真空下リン酸分解 / H₃PO₄ digestion (vac) post etching/HCl</t>
    <phoneticPr fontId="1"/>
  </si>
  <si>
    <t>塩酸洗浄，表面エッチング後の真空下リン酸分解 / Vac. H₃PO₄ digestion post-HCl wash/etching</t>
    <rPh sb="0" eb="2">
      <t>エンサン</t>
    </rPh>
    <rPh sb="2" eb="4">
      <t>センジョウ</t>
    </rPh>
    <phoneticPr fontId="1"/>
  </si>
  <si>
    <t>表面エッチング，塩酸洗浄後の真空下リン酸分解 / H₃PO₄ digestion (vac) post etching/HCl</t>
    <rPh sb="8" eb="10">
      <t>エンサン</t>
    </rPh>
    <rPh sb="10" eb="12">
      <t>センジョウ</t>
    </rPh>
    <phoneticPr fontId="1"/>
  </si>
  <si>
    <t>JAEA-AMS-TONO (v.2026/4/9)</t>
    <phoneticPr fontId="1"/>
  </si>
  <si>
    <t>C_XXXX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</si>
</sst>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rgb="FFFFFFFF"/>
      <name val="ＭＳ Ｐゴシック"/>
      <family val="3"/>
      <charset val="128"/>
    </font>
    <font>
      <sz val="10"/>
      <color theme="0" tint="-0.14999847407452621"/>
      <name val="ＭＳ Ｐゴシック"/>
      <family val="3"/>
      <charset val="128"/>
    </font>
    <font>
      <vertAlign val="superscript"/>
      <sz val="10"/>
      <name val="ＭＳ Ｐゴシック"/>
      <family val="3"/>
      <charset val="128"/>
    </font>
    <font>
      <sz val="10"/>
      <color rgb="FF0A0A0A"/>
      <name val="Arial Unicode MS"/>
      <family val="2"/>
    </font>
    <font>
      <sz val="8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2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116">
    <xf numFmtId="0" fontId="0" fillId="0" borderId="0" xfId="0">
      <alignment vertical="center"/>
    </xf>
    <xf numFmtId="0" fontId="0" fillId="0" borderId="3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1" xfId="0" applyBorder="1">
      <alignment vertical="center"/>
    </xf>
    <xf numFmtId="0" fontId="0" fillId="0" borderId="5" xfId="0" applyBorder="1">
      <alignment vertical="center"/>
    </xf>
    <xf numFmtId="0" fontId="0" fillId="0" borderId="8" xfId="0" applyBorder="1">
      <alignment vertical="center"/>
    </xf>
    <xf numFmtId="0" fontId="3" fillId="0" borderId="9" xfId="0" applyFont="1" applyBorder="1">
      <alignment vertical="center"/>
    </xf>
    <xf numFmtId="0" fontId="2" fillId="0" borderId="7" xfId="0" applyFont="1" applyBorder="1">
      <alignment vertical="center"/>
    </xf>
    <xf numFmtId="0" fontId="2" fillId="2" borderId="6" xfId="0" applyFont="1" applyFill="1" applyBorder="1">
      <alignment vertical="center"/>
    </xf>
    <xf numFmtId="0" fontId="2" fillId="0" borderId="6" xfId="0" applyFont="1" applyBorder="1">
      <alignment vertical="center"/>
    </xf>
    <xf numFmtId="0" fontId="2" fillId="0" borderId="9" xfId="0" applyFont="1" applyBorder="1">
      <alignment vertical="center"/>
    </xf>
    <xf numFmtId="0" fontId="0" fillId="0" borderId="0" xfId="0" applyAlignment="1">
      <alignment vertical="center" wrapText="1"/>
    </xf>
    <xf numFmtId="0" fontId="2" fillId="0" borderId="12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16" xfId="0" applyFont="1" applyBorder="1">
      <alignment vertical="center"/>
    </xf>
    <xf numFmtId="0" fontId="3" fillId="0" borderId="16" xfId="0" applyFont="1" applyBorder="1">
      <alignment vertical="center"/>
    </xf>
    <xf numFmtId="0" fontId="0" fillId="0" borderId="16" xfId="0" applyBorder="1">
      <alignment vertical="center"/>
    </xf>
    <xf numFmtId="0" fontId="7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top"/>
    </xf>
    <xf numFmtId="0" fontId="2" fillId="0" borderId="0" xfId="0" applyFont="1" applyAlignment="1">
      <alignment horizontal="left" vertical="top" wrapText="1"/>
    </xf>
    <xf numFmtId="0" fontId="0" fillId="0" borderId="17" xfId="0" applyBorder="1">
      <alignment vertical="center"/>
    </xf>
    <xf numFmtId="0" fontId="2" fillId="0" borderId="4" xfId="0" applyFont="1" applyBorder="1" applyProtection="1">
      <alignment vertical="center"/>
      <protection locked="0"/>
    </xf>
    <xf numFmtId="0" fontId="4" fillId="0" borderId="4" xfId="0" applyFont="1" applyBorder="1" applyProtection="1">
      <alignment vertical="center"/>
      <protection locked="0"/>
    </xf>
    <xf numFmtId="0" fontId="2" fillId="0" borderId="7" xfId="0" applyFont="1" applyBorder="1" applyProtection="1">
      <alignment vertical="center"/>
      <protection locked="0"/>
    </xf>
    <xf numFmtId="0" fontId="2" fillId="2" borderId="14" xfId="0" applyFont="1" applyFill="1" applyBorder="1" applyProtection="1">
      <alignment vertical="center"/>
      <protection locked="0"/>
    </xf>
    <xf numFmtId="0" fontId="5" fillId="2" borderId="14" xfId="0" applyFont="1" applyFill="1" applyBorder="1" applyProtection="1">
      <alignment vertical="center"/>
      <protection locked="0"/>
    </xf>
    <xf numFmtId="0" fontId="2" fillId="2" borderId="6" xfId="0" applyFont="1" applyFill="1" applyBorder="1" applyProtection="1">
      <alignment vertical="center"/>
      <protection locked="0"/>
    </xf>
    <xf numFmtId="0" fontId="2" fillId="0" borderId="14" xfId="0" applyFont="1" applyBorder="1" applyProtection="1">
      <alignment vertical="center"/>
      <protection locked="0"/>
    </xf>
    <xf numFmtId="0" fontId="2" fillId="0" borderId="6" xfId="0" applyFont="1" applyBorder="1" applyProtection="1">
      <alignment vertical="center"/>
      <protection locked="0"/>
    </xf>
    <xf numFmtId="0" fontId="3" fillId="0" borderId="7" xfId="0" applyFont="1" applyBorder="1" applyProtection="1">
      <alignment vertical="center"/>
      <protection locked="0"/>
    </xf>
    <xf numFmtId="0" fontId="3" fillId="2" borderId="6" xfId="0" applyFont="1" applyFill="1" applyBorder="1" applyProtection="1">
      <alignment vertical="center"/>
      <protection locked="0"/>
    </xf>
    <xf numFmtId="0" fontId="2" fillId="2" borderId="10" xfId="0" applyFont="1" applyFill="1" applyBorder="1" applyProtection="1">
      <alignment vertical="center"/>
      <protection locked="0"/>
    </xf>
    <xf numFmtId="0" fontId="3" fillId="0" borderId="6" xfId="0" applyFont="1" applyBorder="1" applyProtection="1">
      <alignment vertical="center"/>
      <protection locked="0"/>
    </xf>
    <xf numFmtId="0" fontId="2" fillId="0" borderId="10" xfId="0" applyFont="1" applyBorder="1" applyProtection="1">
      <alignment vertical="center"/>
      <protection locked="0"/>
    </xf>
    <xf numFmtId="0" fontId="2" fillId="0" borderId="5" xfId="0" applyFont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5" xfId="0" applyFont="1" applyBorder="1">
      <alignment vertical="center"/>
    </xf>
    <xf numFmtId="0" fontId="2" fillId="2" borderId="13" xfId="0" applyFont="1" applyFill="1" applyBorder="1">
      <alignment vertical="center"/>
    </xf>
    <xf numFmtId="0" fontId="2" fillId="0" borderId="13" xfId="0" applyFont="1" applyBorder="1">
      <alignment vertical="center"/>
    </xf>
    <xf numFmtId="0" fontId="0" fillId="0" borderId="6" xfId="0" applyBorder="1" applyProtection="1">
      <alignment vertical="center"/>
      <protection locked="0"/>
    </xf>
    <xf numFmtId="0" fontId="0" fillId="2" borderId="6" xfId="0" applyFill="1" applyBorder="1" applyProtection="1">
      <alignment vertical="center"/>
      <protection locked="0"/>
    </xf>
    <xf numFmtId="0" fontId="0" fillId="0" borderId="17" xfId="0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0" fillId="0" borderId="4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0" xfId="0" applyBorder="1" applyAlignment="1">
      <alignment horizontal="right" vertical="center"/>
    </xf>
    <xf numFmtId="0" fontId="2" fillId="0" borderId="22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3" fillId="0" borderId="25" xfId="0" applyFont="1" applyBorder="1">
      <alignment vertical="center"/>
    </xf>
    <xf numFmtId="0" fontId="2" fillId="0" borderId="26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31" xfId="0" applyFont="1" applyBorder="1">
      <alignment vertical="center"/>
    </xf>
    <xf numFmtId="0" fontId="2" fillId="0" borderId="32" xfId="0" applyFont="1" applyBorder="1" applyProtection="1">
      <alignment vertical="center"/>
      <protection locked="0"/>
    </xf>
    <xf numFmtId="0" fontId="2" fillId="2" borderId="33" xfId="0" applyFont="1" applyFill="1" applyBorder="1">
      <alignment vertical="center"/>
    </xf>
    <xf numFmtId="0" fontId="2" fillId="0" borderId="33" xfId="0" applyFont="1" applyBorder="1">
      <alignment vertical="center"/>
    </xf>
    <xf numFmtId="0" fontId="2" fillId="2" borderId="34" xfId="0" applyFont="1" applyFill="1" applyBorder="1">
      <alignment vertical="center"/>
    </xf>
    <xf numFmtId="0" fontId="2" fillId="2" borderId="15" xfId="0" applyFont="1" applyFill="1" applyBorder="1" applyProtection="1">
      <alignment vertical="center"/>
      <protection locked="0"/>
    </xf>
    <xf numFmtId="0" fontId="2" fillId="2" borderId="35" xfId="0" applyFont="1" applyFill="1" applyBorder="1" applyAlignment="1">
      <alignment horizontal="right" vertical="center"/>
    </xf>
    <xf numFmtId="0" fontId="5" fillId="2" borderId="15" xfId="0" applyFont="1" applyFill="1" applyBorder="1" applyProtection="1">
      <alignment vertical="center"/>
      <protection locked="0"/>
    </xf>
    <xf numFmtId="0" fontId="2" fillId="2" borderId="35" xfId="0" applyFont="1" applyFill="1" applyBorder="1">
      <alignment vertical="center"/>
    </xf>
    <xf numFmtId="0" fontId="2" fillId="2" borderId="36" xfId="0" applyFont="1" applyFill="1" applyBorder="1" applyProtection="1">
      <alignment vertical="center"/>
      <protection locked="0"/>
    </xf>
    <xf numFmtId="0" fontId="2" fillId="2" borderId="36" xfId="0" applyFont="1" applyFill="1" applyBorder="1">
      <alignment vertical="center"/>
    </xf>
    <xf numFmtId="0" fontId="3" fillId="2" borderId="36" xfId="0" applyFont="1" applyFill="1" applyBorder="1" applyProtection="1">
      <alignment vertical="center"/>
      <protection locked="0"/>
    </xf>
    <xf numFmtId="0" fontId="2" fillId="2" borderId="37" xfId="0" applyFont="1" applyFill="1" applyBorder="1" applyProtection="1">
      <alignment vertical="center"/>
      <protection locked="0"/>
    </xf>
    <xf numFmtId="0" fontId="8" fillId="0" borderId="0" xfId="0" applyFont="1">
      <alignment vertical="center"/>
    </xf>
    <xf numFmtId="0" fontId="0" fillId="2" borderId="6" xfId="0" applyFill="1" applyBorder="1">
      <alignment vertical="center"/>
    </xf>
    <xf numFmtId="0" fontId="11" fillId="0" borderId="0" xfId="0" applyFont="1">
      <alignment vertical="center"/>
    </xf>
    <xf numFmtId="0" fontId="0" fillId="0" borderId="6" xfId="0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3" fillId="0" borderId="2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14" fontId="0" fillId="0" borderId="17" xfId="0" applyNumberFormat="1" applyBorder="1" applyAlignment="1" applyProtection="1">
      <alignment horizontal="center" vertical="center"/>
      <protection locked="0"/>
    </xf>
    <xf numFmtId="14" fontId="0" fillId="0" borderId="13" xfId="0" applyNumberForma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2" fillId="0" borderId="21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0" fillId="0" borderId="6" xfId="0" applyFill="1" applyBorder="1">
      <alignment vertical="center"/>
    </xf>
    <xf numFmtId="0" fontId="0" fillId="0" borderId="0" xfId="0" applyFill="1">
      <alignment vertical="center"/>
    </xf>
    <xf numFmtId="0" fontId="0" fillId="0" borderId="6" xfId="0" applyFill="1" applyBorder="1" applyAlignment="1">
      <alignment vertical="center" wrapText="1"/>
    </xf>
    <xf numFmtId="0" fontId="0" fillId="0" borderId="8" xfId="0" applyFill="1" applyBorder="1">
      <alignment vertical="center"/>
    </xf>
    <xf numFmtId="0" fontId="0" fillId="0" borderId="7" xfId="0" applyFill="1" applyBorder="1">
      <alignment vertical="center"/>
    </xf>
    <xf numFmtId="0" fontId="3" fillId="0" borderId="0" xfId="0" applyFont="1" applyAlignment="1">
      <alignment horizontal="left" vertical="center"/>
    </xf>
  </cellXfs>
  <cellStyles count="1">
    <cellStyle name="標準" xfId="0" builtinId="0"/>
  </cellStyles>
  <dxfs count="10">
    <dxf>
      <font>
        <b/>
        <i val="0"/>
        <color rgb="FFFFFF99"/>
      </font>
      <fill>
        <patternFill>
          <bgColor rgb="FFFFFF99"/>
        </patternFill>
      </fill>
    </dxf>
    <dxf>
      <font>
        <b/>
        <i val="0"/>
        <color rgb="FFFFFF99"/>
      </font>
      <fill>
        <patternFill>
          <bgColor rgb="FFFFFF99"/>
        </patternFill>
      </fill>
    </dxf>
    <dxf>
      <font>
        <b/>
        <i val="0"/>
        <color rgb="FFFFFF99"/>
      </font>
      <fill>
        <patternFill>
          <bgColor rgb="FFFFFF99"/>
        </patternFill>
      </fill>
    </dxf>
    <dxf>
      <font>
        <b/>
        <i val="0"/>
        <color auto="1"/>
      </font>
      <fill>
        <patternFill>
          <bgColor rgb="FFFFFF99"/>
        </patternFill>
      </fill>
    </dxf>
    <dxf>
      <font>
        <b/>
        <i val="0"/>
        <color rgb="FFFFFF00"/>
      </font>
      <fill>
        <patternFill>
          <bgColor rgb="FFFFFF00"/>
        </patternFill>
      </fill>
    </dxf>
    <dxf>
      <font>
        <b/>
        <i val="0"/>
        <color rgb="FFFFFF99"/>
      </font>
      <fill>
        <patternFill>
          <bgColor rgb="FFFFFF99"/>
        </patternFill>
      </fill>
    </dxf>
    <dxf>
      <font>
        <b/>
        <i val="0"/>
        <color auto="1"/>
      </font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0</xdr:rowOff>
        </xdr:from>
        <xdr:to>
          <xdr:col>6</xdr:col>
          <xdr:colOff>419100</xdr:colOff>
          <xdr:row>28</xdr:row>
          <xdr:rowOff>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27</xdr:row>
          <xdr:rowOff>0</xdr:rowOff>
        </xdr:from>
        <xdr:to>
          <xdr:col>10</xdr:col>
          <xdr:colOff>361950</xdr:colOff>
          <xdr:row>28</xdr:row>
          <xdr:rowOff>0</xdr:rowOff>
        </xdr:to>
        <xdr:sp macro="" textlink="">
          <xdr:nvSpPr>
            <xdr:cNvPr id="2053" name="ComboBox2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87602-ED87-4C38-B5C3-9303918F0645}">
  <sheetPr codeName="Sheet3"/>
  <dimension ref="A1:G62"/>
  <sheetViews>
    <sheetView showGridLines="0" showRowColHeaders="0" tabSelected="1" showRuler="0" view="pageLayout" zoomScaleNormal="100" zoomScaleSheetLayoutView="115" workbookViewId="0">
      <selection activeCell="E2" sqref="E2:F3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3.5"/>
  <cols>
    <col min="1" max="1" width="5.5" customWidth="1"/>
    <col min="2" max="2" width="32.625" customWidth="1"/>
    <col min="3" max="3" width="9.5" customWidth="1"/>
    <col min="4" max="4" width="27.75" customWidth="1"/>
    <col min="5" max="5" width="12" customWidth="1"/>
    <col min="6" max="6" width="4.375" customWidth="1"/>
  </cols>
  <sheetData>
    <row r="1" spans="1:6" ht="17.25" customHeight="1">
      <c r="B1" s="22" t="s">
        <v>189</v>
      </c>
      <c r="E1" s="88" t="s">
        <v>135</v>
      </c>
      <c r="F1" s="89"/>
    </row>
    <row r="2" spans="1:6" ht="17.25" customHeight="1">
      <c r="B2" s="78" t="s">
        <v>136</v>
      </c>
      <c r="C2" s="78"/>
      <c r="D2" s="79"/>
      <c r="E2" s="91" t="s">
        <v>190</v>
      </c>
      <c r="F2" s="92"/>
    </row>
    <row r="3" spans="1:6" ht="12.75" customHeight="1">
      <c r="B3" s="95"/>
      <c r="C3" s="95"/>
      <c r="D3" s="96"/>
      <c r="E3" s="93"/>
      <c r="F3" s="94"/>
    </row>
    <row r="4" spans="1:6" ht="7.5" customHeight="1">
      <c r="E4" s="76"/>
      <c r="F4" s="76"/>
    </row>
    <row r="5" spans="1:6">
      <c r="A5" s="90" t="s">
        <v>102</v>
      </c>
      <c r="B5" s="90"/>
      <c r="C5" s="90"/>
      <c r="D5" s="90"/>
    </row>
    <row r="6" spans="1:6">
      <c r="A6" s="115" t="s">
        <v>120</v>
      </c>
      <c r="B6" s="115"/>
      <c r="C6" s="115"/>
      <c r="D6" s="115"/>
      <c r="E6" s="115"/>
      <c r="F6" s="115"/>
    </row>
    <row r="7" spans="1:6" ht="8.25" customHeight="1"/>
    <row r="8" spans="1:6">
      <c r="A8" s="82" t="s">
        <v>19</v>
      </c>
      <c r="B8" s="83"/>
      <c r="C8" s="25"/>
      <c r="D8" s="97"/>
      <c r="E8" s="98"/>
    </row>
    <row r="9" spans="1:6">
      <c r="A9" s="82" t="s">
        <v>21</v>
      </c>
      <c r="B9" s="83"/>
      <c r="C9" s="25"/>
      <c r="D9" s="97"/>
      <c r="E9" s="98"/>
    </row>
    <row r="10" spans="1:6">
      <c r="A10" s="82" t="s">
        <v>20</v>
      </c>
      <c r="B10" s="83"/>
      <c r="C10" s="25"/>
      <c r="D10" s="84"/>
      <c r="E10" s="85"/>
    </row>
    <row r="11" spans="1:6">
      <c r="A11" s="82" t="s">
        <v>22</v>
      </c>
      <c r="B11" s="83"/>
      <c r="C11" s="25"/>
      <c r="D11" s="84"/>
      <c r="E11" s="85"/>
    </row>
    <row r="12" spans="1:6">
      <c r="A12" s="82" t="s">
        <v>28</v>
      </c>
      <c r="B12" s="83"/>
      <c r="C12" s="25"/>
      <c r="D12" s="84"/>
      <c r="E12" s="85"/>
    </row>
    <row r="13" spans="1:6">
      <c r="A13" s="82" t="s">
        <v>29</v>
      </c>
      <c r="B13" s="83"/>
      <c r="C13" s="25"/>
      <c r="D13" s="84"/>
      <c r="E13" s="85"/>
    </row>
    <row r="14" spans="1:6">
      <c r="A14" s="2"/>
      <c r="B14" s="2"/>
    </row>
    <row r="15" spans="1:6">
      <c r="A15" s="82" t="s">
        <v>23</v>
      </c>
      <c r="B15" s="83"/>
      <c r="C15" s="47" t="s">
        <v>93</v>
      </c>
      <c r="D15" s="84"/>
      <c r="E15" s="85"/>
    </row>
    <row r="16" spans="1:6">
      <c r="A16" s="82" t="s">
        <v>24</v>
      </c>
      <c r="B16" s="83"/>
      <c r="C16" s="47"/>
      <c r="D16" s="84"/>
      <c r="E16" s="85"/>
    </row>
    <row r="17" spans="1:5" ht="15.75" customHeight="1">
      <c r="A17" s="86" t="s">
        <v>98</v>
      </c>
      <c r="B17" s="87"/>
      <c r="C17" s="48" t="s">
        <v>93</v>
      </c>
      <c r="D17" s="99"/>
      <c r="E17" s="100"/>
    </row>
    <row r="18" spans="1:5" ht="13.5" customHeight="1">
      <c r="A18" s="49"/>
      <c r="B18" s="50" t="s">
        <v>99</v>
      </c>
      <c r="C18" s="51"/>
      <c r="D18" s="101"/>
      <c r="E18" s="102"/>
    </row>
    <row r="19" spans="1:5" ht="13.5" customHeight="1">
      <c r="B19" s="13"/>
    </row>
    <row r="20" spans="1:5">
      <c r="A20" t="s">
        <v>88</v>
      </c>
    </row>
    <row r="21" spans="1:5">
      <c r="A21" s="3" t="s">
        <v>0</v>
      </c>
      <c r="B21" s="3" t="s">
        <v>76</v>
      </c>
      <c r="C21" s="3" t="s">
        <v>27</v>
      </c>
      <c r="D21" s="80" t="s">
        <v>87</v>
      </c>
      <c r="E21" s="80"/>
    </row>
    <row r="22" spans="1:5">
      <c r="A22" s="3">
        <v>1</v>
      </c>
      <c r="B22" s="3" t="str" cm="1">
        <f t="array" aca="1" ref="B22" ca="1">_xlfn.UNIQUE(Samp.list!G8:G27)</f>
        <v/>
      </c>
      <c r="C22" s="3" t="str">
        <f ca="1">IF(B22="", "", COUNTIF(Samp.list!G8:G27, B22))</f>
        <v/>
      </c>
      <c r="D22" s="80" t="str">
        <f ca="1">IF(B22="", "", IFERROR(VLOOKUP(B22, 'D.L.'!$B$10:$E$51, 4, FALSE), ""))</f>
        <v/>
      </c>
      <c r="E22" s="80"/>
    </row>
    <row r="23" spans="1:5">
      <c r="A23" s="3">
        <v>2</v>
      </c>
      <c r="B23" s="3"/>
      <c r="C23" s="3" t="str">
        <f>IF(B23="", "", COUNTIF(Samp.list!G9:G28, B23))</f>
        <v/>
      </c>
      <c r="D23" s="80" t="str">
        <f>IF(B23="", "", IFERROR(VLOOKUP(B23, 'D.L.'!$B$10:$E$51, 4, FALSE), ""))</f>
        <v/>
      </c>
      <c r="E23" s="80"/>
    </row>
    <row r="24" spans="1:5">
      <c r="A24" s="3">
        <v>3</v>
      </c>
      <c r="B24" s="3"/>
      <c r="C24" s="3" t="str">
        <f>IF(B24="", "", COUNTIF(Samp.list!G10:G29, B24))</f>
        <v/>
      </c>
      <c r="D24" s="80" t="str">
        <f>IF(B24="", "", IFERROR(VLOOKUP(B24, 'D.L.'!$B$10:$E$51, 4, FALSE), ""))</f>
        <v/>
      </c>
      <c r="E24" s="80"/>
    </row>
    <row r="25" spans="1:5">
      <c r="A25" s="3">
        <v>4</v>
      </c>
      <c r="B25" s="3"/>
      <c r="C25" s="3" t="str">
        <f>IF(B25="", "", COUNTIF(Samp.list!G11:G30, B25))</f>
        <v/>
      </c>
      <c r="D25" s="80" t="str">
        <f>IF(B25="", "", IFERROR(VLOOKUP(B25, 'D.L.'!$B$10:$E$51, 4, FALSE), ""))</f>
        <v/>
      </c>
      <c r="E25" s="80"/>
    </row>
    <row r="26" spans="1:5">
      <c r="A26" s="3">
        <v>5</v>
      </c>
      <c r="B26" s="3"/>
      <c r="C26" s="3" t="str">
        <f>IF(B26="", "", COUNTIF(Samp.list!G12:G31, B26))</f>
        <v/>
      </c>
      <c r="D26" s="80" t="str">
        <f>IF(B26="", "", IFERROR(VLOOKUP(B26, 'D.L.'!$B$10:$E$51, 4, FALSE), ""))</f>
        <v/>
      </c>
      <c r="E26" s="80"/>
    </row>
    <row r="27" spans="1:5">
      <c r="A27" s="3">
        <v>6</v>
      </c>
      <c r="B27" s="3"/>
      <c r="C27" s="3" t="str">
        <f>IF(B27="", "", COUNTIF(Samp.list!G13:G32, B27))</f>
        <v/>
      </c>
      <c r="D27" s="80" t="str">
        <f>IF(B27="", "", IFERROR(VLOOKUP(B27, 'D.L.'!$B$10:$E$51, 4, FALSE), ""))</f>
        <v/>
      </c>
      <c r="E27" s="80"/>
    </row>
    <row r="28" spans="1:5">
      <c r="A28" s="3">
        <v>7</v>
      </c>
      <c r="B28" s="3"/>
      <c r="C28" s="3" t="str">
        <f>IF(B28="", "", COUNTIF(Samp.list!G14:G33, B28))</f>
        <v/>
      </c>
      <c r="D28" s="80" t="str">
        <f>IF(B28="", "", IFERROR(VLOOKUP(B28, 'D.L.'!$B$10:$E$51, 4, FALSE), ""))</f>
        <v/>
      </c>
      <c r="E28" s="80"/>
    </row>
    <row r="29" spans="1:5">
      <c r="A29" s="3">
        <v>8</v>
      </c>
      <c r="B29" s="3"/>
      <c r="C29" s="3" t="str">
        <f>IF(B29="", "", COUNTIF(Samp.list!G15:G34, B29))</f>
        <v/>
      </c>
      <c r="D29" s="80" t="str">
        <f>IF(B29="", "", IFERROR(VLOOKUP(B29, 'D.L.'!$B$10:$E$51, 4, FALSE), ""))</f>
        <v/>
      </c>
      <c r="E29" s="80"/>
    </row>
    <row r="30" spans="1:5">
      <c r="A30" s="3">
        <v>9</v>
      </c>
      <c r="B30" s="3"/>
      <c r="C30" s="3" t="str">
        <f>IF(B30="", "", COUNTIF(Samp.list!G16:G35, B30))</f>
        <v/>
      </c>
      <c r="D30" s="80" t="str">
        <f>IF(B30="", "", IFERROR(VLOOKUP(B30, 'D.L.'!$B$10:$E$51, 4, FALSE), ""))</f>
        <v/>
      </c>
      <c r="E30" s="80"/>
    </row>
    <row r="31" spans="1:5">
      <c r="A31" s="3">
        <v>10</v>
      </c>
      <c r="B31" s="3"/>
      <c r="C31" s="3" t="str">
        <f>IF(B31="", "", COUNTIF(Samp.list!G17:G35, B31))</f>
        <v/>
      </c>
      <c r="D31" s="80" t="str">
        <f>IF(B31="", "", IFERROR(VLOOKUP(B31, 'D.L.'!$B$10:$E$51, 4, FALSE), ""))</f>
        <v/>
      </c>
      <c r="E31" s="80"/>
    </row>
    <row r="32" spans="1:5">
      <c r="A32" s="3">
        <v>11</v>
      </c>
      <c r="B32" s="3"/>
      <c r="C32" s="3" t="str">
        <f>IF(B32="", "", COUNTIF(Samp.list!G18:G35, B32))</f>
        <v/>
      </c>
      <c r="D32" s="80" t="str">
        <f>IF(B32="", "", IFERROR(VLOOKUP(B32, 'D.L.'!$B$10:$E$51, 4, FALSE), ""))</f>
        <v/>
      </c>
      <c r="E32" s="80"/>
    </row>
    <row r="33" spans="1:7">
      <c r="A33" s="3">
        <v>12</v>
      </c>
      <c r="B33" s="3"/>
      <c r="C33" s="3" t="str">
        <f>IF(B33="", "", COUNTIF(Samp.list!G19:G35, B33))</f>
        <v/>
      </c>
      <c r="D33" s="80" t="str">
        <f>IF(B33="", "", IFERROR(VLOOKUP(B33, 'D.L.'!$B$10:$E$51, 4, FALSE), ""))</f>
        <v/>
      </c>
      <c r="E33" s="80"/>
    </row>
    <row r="34" spans="1:7">
      <c r="A34" s="3">
        <v>13</v>
      </c>
      <c r="B34" s="3"/>
      <c r="C34" s="3" t="str">
        <f>IF(B34="", "", COUNTIF(Samp.list!G20:G35, B34))</f>
        <v/>
      </c>
      <c r="D34" s="80" t="str">
        <f>IF(B34="", "", IFERROR(VLOOKUP(B34, 'D.L.'!$B$10:$E$51, 4, FALSE), ""))</f>
        <v/>
      </c>
      <c r="E34" s="80"/>
    </row>
    <row r="35" spans="1:7">
      <c r="A35" s="3">
        <v>14</v>
      </c>
      <c r="B35" s="3"/>
      <c r="C35" s="3" t="str">
        <f>IF(B35="", "", COUNTIF(Samp.list!G21:G35, B35))</f>
        <v/>
      </c>
      <c r="D35" s="80" t="str">
        <f>IF(B35="", "", IFERROR(VLOOKUP(B35, 'D.L.'!$B$10:$E$51, 4, FALSE), ""))</f>
        <v/>
      </c>
      <c r="E35" s="80"/>
    </row>
    <row r="36" spans="1:7">
      <c r="A36" s="3">
        <v>15</v>
      </c>
      <c r="B36" s="3"/>
      <c r="C36" s="3" t="str">
        <f>IF(B36="", "", COUNTIF(Samp.list!G22:G35, B36))</f>
        <v/>
      </c>
      <c r="D36" s="80" t="str">
        <f>IF(B36="", "", IFERROR(VLOOKUP(B36, 'D.L.'!$B$10:$E$51, 4, FALSE), ""))</f>
        <v/>
      </c>
      <c r="E36" s="80"/>
    </row>
    <row r="37" spans="1:7">
      <c r="A37" s="3">
        <v>16</v>
      </c>
      <c r="B37" s="3"/>
      <c r="C37" s="3" t="str">
        <f>IF(B37="", "", COUNTIF(Samp.list!G23:G35, B37))</f>
        <v/>
      </c>
      <c r="D37" s="80" t="str">
        <f>IF(B37="", "", IFERROR(VLOOKUP(B37, 'D.L.'!$B$10:$E$51, 4, FALSE), ""))</f>
        <v/>
      </c>
      <c r="E37" s="80"/>
    </row>
    <row r="38" spans="1:7">
      <c r="A38" s="3">
        <v>17</v>
      </c>
      <c r="B38" s="3"/>
      <c r="C38" s="3" t="str">
        <f>IF(B38="", "", COUNTIF(Samp.list!G24:G35, B38))</f>
        <v/>
      </c>
      <c r="D38" s="80" t="str">
        <f>IF(B38="", "", IFERROR(VLOOKUP(B38, 'D.L.'!$B$10:$E$51, 4, FALSE), ""))</f>
        <v/>
      </c>
      <c r="E38" s="80"/>
    </row>
    <row r="39" spans="1:7">
      <c r="A39" s="3">
        <v>18</v>
      </c>
      <c r="B39" s="3"/>
      <c r="C39" s="3" t="str">
        <f>IF(B39="", "", COUNTIF(Samp.list!G25:G35, B39))</f>
        <v/>
      </c>
      <c r="D39" s="80" t="str">
        <f>IF(B39="", "", IFERROR(VLOOKUP(B39, 'D.L.'!$B$10:$E$51, 4, FALSE), ""))</f>
        <v/>
      </c>
      <c r="E39" s="80"/>
    </row>
    <row r="40" spans="1:7">
      <c r="A40" s="3">
        <v>19</v>
      </c>
      <c r="B40" s="3"/>
      <c r="C40" s="3" t="str">
        <f>IF(B40="", "", COUNTIF(Samp.list!G26:G35, B40))</f>
        <v/>
      </c>
      <c r="D40" s="80" t="str">
        <f>IF(B40="", "", IFERROR(VLOOKUP(B40, 'D.L.'!$B$10:$E$51, 4, FALSE), ""))</f>
        <v/>
      </c>
      <c r="E40" s="80"/>
    </row>
    <row r="41" spans="1:7">
      <c r="A41" s="3">
        <v>20</v>
      </c>
      <c r="B41" s="3"/>
      <c r="C41" s="3" t="str">
        <f>IF(B41="", "", COUNTIF(Samp.list!G27:G35, B41))</f>
        <v/>
      </c>
      <c r="D41" s="80" t="str">
        <f>IF(B41="", "", IFERROR(VLOOKUP(B41, 'D.L.'!$B$10:$E$51, 4, FALSE), ""))</f>
        <v/>
      </c>
      <c r="E41" s="80"/>
    </row>
    <row r="42" spans="1:7">
      <c r="A42" s="75" t="s">
        <v>50</v>
      </c>
      <c r="B42" s="3" t="s">
        <v>90</v>
      </c>
      <c r="C42" s="3">
        <f ca="1">SUM(C22:C41)</f>
        <v>0</v>
      </c>
      <c r="D42" s="80" t="s">
        <v>50</v>
      </c>
      <c r="E42" s="80"/>
    </row>
    <row r="43" spans="1:7" ht="6" customHeight="1"/>
    <row r="44" spans="1:7" ht="14.25" customHeight="1">
      <c r="A44" s="81" t="s">
        <v>122</v>
      </c>
      <c r="B44" s="81"/>
      <c r="C44" s="81"/>
      <c r="D44" s="81"/>
      <c r="E44" s="81"/>
      <c r="G44" s="23"/>
    </row>
    <row r="45" spans="1:7" ht="6" customHeight="1">
      <c r="A45" s="24"/>
      <c r="B45" s="24"/>
      <c r="C45" s="24"/>
      <c r="D45" s="24"/>
      <c r="G45" s="23"/>
    </row>
    <row r="46" spans="1:7" ht="26.25" customHeight="1">
      <c r="A46" s="77" t="s">
        <v>140</v>
      </c>
      <c r="B46" s="77"/>
      <c r="C46" s="77"/>
      <c r="D46" s="77"/>
      <c r="E46" s="77"/>
      <c r="G46" s="23"/>
    </row>
    <row r="47" spans="1:7" ht="26.25" customHeight="1">
      <c r="A47" s="77" t="s">
        <v>138</v>
      </c>
      <c r="B47" s="77"/>
      <c r="C47" s="77"/>
      <c r="D47" s="77"/>
      <c r="E47" s="77"/>
      <c r="G47" s="23"/>
    </row>
    <row r="48" spans="1:7" ht="6.75" customHeight="1"/>
    <row r="49" spans="1:2" s="22" customFormat="1" ht="11.25">
      <c r="A49" s="22" t="s">
        <v>89</v>
      </c>
    </row>
    <row r="50" spans="1:2" s="22" customFormat="1" ht="12.75" customHeight="1">
      <c r="B50" s="22" t="s">
        <v>77</v>
      </c>
    </row>
    <row r="51" spans="1:2" s="22" customFormat="1" ht="12.75" customHeight="1">
      <c r="B51" s="22" t="s">
        <v>183</v>
      </c>
    </row>
    <row r="52" spans="1:2" s="22" customFormat="1" ht="12.75" customHeight="1">
      <c r="B52" s="22" t="s">
        <v>179</v>
      </c>
    </row>
    <row r="53" spans="1:2" s="22" customFormat="1" ht="12.75" customHeight="1">
      <c r="B53" s="22" t="s">
        <v>125</v>
      </c>
    </row>
    <row r="54" spans="1:2" s="22" customFormat="1" ht="12.75" customHeight="1">
      <c r="B54" s="22" t="s">
        <v>180</v>
      </c>
    </row>
    <row r="55" spans="1:2" s="22" customFormat="1" ht="12.75" customHeight="1">
      <c r="B55" s="22" t="s">
        <v>181</v>
      </c>
    </row>
    <row r="56" spans="1:2" s="22" customFormat="1" ht="12.75" customHeight="1">
      <c r="B56" s="22" t="s">
        <v>185</v>
      </c>
    </row>
    <row r="57" spans="1:2" s="22" customFormat="1" ht="12.75" customHeight="1">
      <c r="B57" s="22" t="s">
        <v>163</v>
      </c>
    </row>
    <row r="58" spans="1:2" ht="12.75" customHeight="1">
      <c r="B58" s="22" t="s">
        <v>184</v>
      </c>
    </row>
    <row r="59" spans="1:2" s="22" customFormat="1" ht="12.75" customHeight="1">
      <c r="B59" s="22" t="s">
        <v>186</v>
      </c>
    </row>
    <row r="60" spans="1:2" s="22" customFormat="1" ht="12.75" customHeight="1">
      <c r="B60" s="22" t="s">
        <v>163</v>
      </c>
    </row>
    <row r="61" spans="1:2" s="22" customFormat="1" ht="12.75" customHeight="1">
      <c r="B61" s="22" t="s">
        <v>164</v>
      </c>
    </row>
    <row r="62" spans="1:2" s="22" customFormat="1" ht="12.75" customHeight="1">
      <c r="B62" s="22" t="s">
        <v>182</v>
      </c>
    </row>
  </sheetData>
  <sheetProtection algorithmName="SHA-512" hashValue="0Puqzy+wdQM/zbdEUfuv/uLoPBq2ApK2UyI7ns1aooWiXr/pMHlYVSWzEeZHP66wOf1QsBL6jim+/EVy+MkRBw==" saltValue="yMVHeadaXC+AlwJxfK1qaQ==" spinCount="100000" sheet="1" selectLockedCells="1"/>
  <mergeCells count="50">
    <mergeCell ref="D24:E24"/>
    <mergeCell ref="D16:E16"/>
    <mergeCell ref="D17:E17"/>
    <mergeCell ref="D18:E18"/>
    <mergeCell ref="A13:B13"/>
    <mergeCell ref="A15:B15"/>
    <mergeCell ref="A16:B16"/>
    <mergeCell ref="D22:E22"/>
    <mergeCell ref="D23:E23"/>
    <mergeCell ref="E1:F1"/>
    <mergeCell ref="A5:D5"/>
    <mergeCell ref="A8:B8"/>
    <mergeCell ref="A9:B9"/>
    <mergeCell ref="E2:F3"/>
    <mergeCell ref="B3:D3"/>
    <mergeCell ref="D8:E8"/>
    <mergeCell ref="D9:E9"/>
    <mergeCell ref="A6:F6"/>
    <mergeCell ref="A10:B10"/>
    <mergeCell ref="D35:E35"/>
    <mergeCell ref="D26:E26"/>
    <mergeCell ref="D27:E27"/>
    <mergeCell ref="D28:E28"/>
    <mergeCell ref="D29:E29"/>
    <mergeCell ref="D30:E30"/>
    <mergeCell ref="D10:E10"/>
    <mergeCell ref="D11:E11"/>
    <mergeCell ref="D12:E12"/>
    <mergeCell ref="D13:E13"/>
    <mergeCell ref="D15:E15"/>
    <mergeCell ref="A17:B17"/>
    <mergeCell ref="D25:E25"/>
    <mergeCell ref="A11:B11"/>
    <mergeCell ref="A12:B12"/>
    <mergeCell ref="A47:E47"/>
    <mergeCell ref="B2:D2"/>
    <mergeCell ref="D41:E41"/>
    <mergeCell ref="D42:E42"/>
    <mergeCell ref="D21:E21"/>
    <mergeCell ref="A44:E44"/>
    <mergeCell ref="A46:E46"/>
    <mergeCell ref="D36:E36"/>
    <mergeCell ref="D37:E37"/>
    <mergeCell ref="D38:E38"/>
    <mergeCell ref="D39:E39"/>
    <mergeCell ref="D40:E40"/>
    <mergeCell ref="D31:E31"/>
    <mergeCell ref="D32:E32"/>
    <mergeCell ref="D33:E33"/>
    <mergeCell ref="D34:E34"/>
  </mergeCells>
  <phoneticPr fontId="1"/>
  <conditionalFormatting sqref="D8:D13">
    <cfRule type="expression" dxfId="9" priority="2">
      <formula>D8=""</formula>
    </cfRule>
  </conditionalFormatting>
  <conditionalFormatting sqref="D15:D17">
    <cfRule type="expression" dxfId="8" priority="1">
      <formula>D15=""</formula>
    </cfRule>
  </conditionalFormatting>
  <dataValidations xWindow="733" yWindow="500" count="3">
    <dataValidation type="date" operator="greaterThanOrEqual" showInputMessage="1" showErrorMessage="1" promptTitle="日付 / date" prompt="exp): 2026/4/1" sqref="D8" xr:uid="{2CFAF7A2-BF65-4EE4-A6CB-4B5617B917D3}">
      <formula1>46111</formula1>
    </dataValidation>
    <dataValidation type="textLength" errorStyle="warning" operator="greaterThanOrEqual" showErrorMessage="1" errorTitle="依頼者情報 / Client Infomation" error="入力してください / Please enter" promptTitle="Infomation" sqref="D10:D13" xr:uid="{F1100D40-CA73-4978-B63D-8A60E1DF45FF}">
      <formula1>1</formula1>
    </dataValidation>
    <dataValidation type="date" operator="greaterThanOrEqual" showInputMessage="1" showErrorMessage="1" promptTitle="日付 / date" prompt="exp): 2027/3/31" sqref="D9:E9" xr:uid="{9E0D5420-513E-4C00-88D5-0D9E62DD8F14}">
      <formula1>46111</formula1>
    </dataValidation>
  </dataValidations>
  <pageMargins left="0.9055118110236221" right="0.11811023622047245" top="0.35433070866141736" bottom="0.15748031496062992" header="0.31496062992125984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733" yWindow="500" count="2">
        <x14:dataValidation type="list" allowBlank="1" showInputMessage="1" showErrorMessage="1" xr:uid="{6A05CBA2-A344-4858-9D97-290F94899370}">
          <x14:formula1>
            <xm:f>'D.L.'!$B$70:$B$72</xm:f>
          </x14:formula1>
          <xm:sqref>D15</xm:sqref>
        </x14:dataValidation>
        <x14:dataValidation type="list" allowBlank="1" showInputMessage="1" showErrorMessage="1" xr:uid="{D4E68472-A655-4B99-B67B-3B55B25B4C09}">
          <x14:formula1>
            <xm:f>'D.L.'!$B$75:$B$76</xm:f>
          </x14:formula1>
          <xm:sqref>D17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437A6-3C45-4367-83CA-E09535EADE70}">
  <sheetPr codeName="Sheet2"/>
  <dimension ref="A1:T31"/>
  <sheetViews>
    <sheetView showGridLines="0" showRowColHeaders="0" showRuler="0" view="pageLayout" zoomScale="160" zoomScaleNormal="145" zoomScaleSheetLayoutView="130" zoomScalePageLayoutView="160" workbookViewId="0">
      <selection activeCell="M8" sqref="M8"/>
    </sheetView>
  </sheetViews>
  <sheetFormatPr defaultRowHeight="13.5"/>
  <cols>
    <col min="1" max="1" width="3.75" customWidth="1"/>
    <col min="2" max="2" width="17" customWidth="1"/>
    <col min="3" max="3" width="2.875" customWidth="1"/>
    <col min="4" max="4" width="12.625" customWidth="1"/>
    <col min="5" max="6" width="1.875" customWidth="1"/>
    <col min="7" max="7" width="20.75" customWidth="1"/>
    <col min="8" max="8" width="4.875" customWidth="1"/>
    <col min="9" max="9" width="4.5" customWidth="1"/>
    <col min="10" max="10" width="7.75" customWidth="1"/>
    <col min="11" max="11" width="10.875" customWidth="1"/>
    <col min="12" max="12" width="14.125" customWidth="1"/>
    <col min="13" max="13" width="33" customWidth="1"/>
    <col min="14" max="14" width="4.25" customWidth="1"/>
    <col min="15" max="16" width="14.625" customWidth="1"/>
    <col min="17" max="17" width="28.375" customWidth="1"/>
    <col min="19" max="19" width="22" customWidth="1"/>
  </cols>
  <sheetData>
    <row r="1" spans="1:20" ht="17.25">
      <c r="A1" s="74" t="s">
        <v>137</v>
      </c>
      <c r="M1" s="109" t="str">
        <f>"Lab ID："&amp;" "&amp;cover!E2</f>
        <v>Lab ID： C_XXXX</v>
      </c>
    </row>
    <row r="2" spans="1:20">
      <c r="M2" s="109"/>
    </row>
    <row r="3" spans="1:20">
      <c r="B3" s="72" t="s">
        <v>141</v>
      </c>
    </row>
    <row r="4" spans="1:20" ht="14.25" thickBot="1">
      <c r="B4" s="72" t="s">
        <v>121</v>
      </c>
    </row>
    <row r="5" spans="1:20" ht="15" thickTop="1">
      <c r="A5" s="103" t="s">
        <v>0</v>
      </c>
      <c r="B5" s="52" t="s">
        <v>1</v>
      </c>
      <c r="C5" s="53"/>
      <c r="D5" s="106" t="s">
        <v>104</v>
      </c>
      <c r="E5" s="107"/>
      <c r="F5" s="107"/>
      <c r="G5" s="108"/>
      <c r="H5" s="54" t="s">
        <v>75</v>
      </c>
      <c r="I5" s="54" t="s">
        <v>25</v>
      </c>
      <c r="J5" s="54" t="s">
        <v>82</v>
      </c>
      <c r="K5" s="55" t="s">
        <v>78</v>
      </c>
      <c r="L5" s="54" t="s">
        <v>71</v>
      </c>
      <c r="M5" s="56" t="s">
        <v>2</v>
      </c>
      <c r="O5" s="7" t="s">
        <v>3</v>
      </c>
      <c r="P5" s="5" t="s">
        <v>7</v>
      </c>
      <c r="Q5" s="5" t="s">
        <v>6</v>
      </c>
    </row>
    <row r="6" spans="1:20" ht="14.25">
      <c r="A6" s="104"/>
      <c r="B6" s="16" t="s">
        <v>107</v>
      </c>
      <c r="C6" s="17"/>
      <c r="D6" s="16" t="s">
        <v>131</v>
      </c>
      <c r="E6" s="17"/>
      <c r="F6" s="16"/>
      <c r="G6" s="17" t="s">
        <v>133</v>
      </c>
      <c r="H6" s="19" t="s">
        <v>81</v>
      </c>
      <c r="I6" s="18" t="s">
        <v>26</v>
      </c>
      <c r="J6" s="18" t="s">
        <v>108</v>
      </c>
      <c r="K6" s="19" t="s">
        <v>79</v>
      </c>
      <c r="L6" s="18" t="s">
        <v>117</v>
      </c>
      <c r="M6" s="57" t="s">
        <v>5</v>
      </c>
      <c r="O6" s="20"/>
      <c r="P6" s="1"/>
      <c r="Q6" s="1"/>
    </row>
    <row r="7" spans="1:20" ht="15" thickBot="1">
      <c r="A7" s="105"/>
      <c r="B7" s="15"/>
      <c r="C7" s="14"/>
      <c r="D7" s="15" t="s">
        <v>132</v>
      </c>
      <c r="E7" s="14"/>
      <c r="F7" s="15"/>
      <c r="G7" s="14" t="s">
        <v>134</v>
      </c>
      <c r="H7" s="8" t="s">
        <v>80</v>
      </c>
      <c r="I7" s="12"/>
      <c r="J7" s="12" t="s">
        <v>105</v>
      </c>
      <c r="K7" s="8"/>
      <c r="L7" s="12"/>
      <c r="M7" s="58"/>
      <c r="O7" s="4" t="s">
        <v>4</v>
      </c>
      <c r="P7" s="6" t="s">
        <v>8</v>
      </c>
      <c r="Q7" s="6"/>
    </row>
    <row r="8" spans="1:20">
      <c r="A8" s="59">
        <v>1</v>
      </c>
      <c r="B8" s="26"/>
      <c r="C8" s="39"/>
      <c r="D8" s="26"/>
      <c r="E8" s="39"/>
      <c r="F8" s="27"/>
      <c r="G8" s="42" t="str">
        <f t="shared" ref="G8:G11" ca="1" si="0">IF(OR(D8="", F8="", ISERROR(MATCH(F8, INDIRECT(D8), 0))), "", IF(D8="標準試料_Standard", F8, IFERROR(LEFT(F8, FIND(" : ", F8) - 1), F8)))</f>
        <v/>
      </c>
      <c r="H8" s="28"/>
      <c r="I8" s="28"/>
      <c r="J8" s="28"/>
      <c r="K8" s="34"/>
      <c r="L8" s="9" t="str">
        <f ca="1">IF(G8="", "", IFERROR(VLOOKUP(F8, 'D.L.'!$D$10:$E$52, 2, FALSE), ""))</f>
        <v/>
      </c>
      <c r="M8" s="60"/>
      <c r="O8" s="3" t="str">
        <f ca="1">IF(G8="","",cover!E$2&amp;"-"&amp;A8)</f>
        <v/>
      </c>
      <c r="P8" s="45"/>
      <c r="Q8" s="45"/>
      <c r="T8" s="21"/>
    </row>
    <row r="9" spans="1:20">
      <c r="A9" s="61">
        <v>2</v>
      </c>
      <c r="B9" s="29"/>
      <c r="C9" s="40"/>
      <c r="D9" s="29"/>
      <c r="E9" s="40"/>
      <c r="F9" s="30"/>
      <c r="G9" s="43" t="str">
        <f t="shared" ca="1" si="0"/>
        <v/>
      </c>
      <c r="H9" s="31"/>
      <c r="I9" s="31"/>
      <c r="J9" s="31"/>
      <c r="K9" s="35"/>
      <c r="L9" s="10" t="str">
        <f ca="1">IF(G9="", "", IFERROR(VLOOKUP(F9, 'D.L.'!$D$10:$E$52, 2, FALSE), ""))</f>
        <v/>
      </c>
      <c r="M9" s="36"/>
      <c r="N9" s="1"/>
      <c r="O9" s="73" t="str">
        <f ca="1">IF(G9="","",cover!E$2&amp;"-"&amp;A9)</f>
        <v/>
      </c>
      <c r="P9" s="46"/>
      <c r="Q9" s="46"/>
      <c r="T9" s="21"/>
    </row>
    <row r="10" spans="1:20">
      <c r="A10" s="62">
        <v>3</v>
      </c>
      <c r="B10" s="32"/>
      <c r="C10" s="41"/>
      <c r="D10" s="32"/>
      <c r="E10" s="41"/>
      <c r="F10" s="27"/>
      <c r="G10" s="44" t="str">
        <f t="shared" ca="1" si="0"/>
        <v/>
      </c>
      <c r="H10" s="33"/>
      <c r="I10" s="33"/>
      <c r="J10" s="33"/>
      <c r="K10" s="37"/>
      <c r="L10" s="11" t="str">
        <f ca="1">IF(G10="", "", IFERROR(VLOOKUP(F10, 'D.L.'!$D$10:$E$52, 2, FALSE), ""))</f>
        <v/>
      </c>
      <c r="M10" s="38"/>
      <c r="N10" s="1"/>
      <c r="O10" s="3" t="str">
        <f ca="1">IF(G10="","",cover!E$2&amp;"-"&amp;A10)</f>
        <v/>
      </c>
      <c r="P10" s="45"/>
      <c r="Q10" s="45"/>
      <c r="T10" s="21"/>
    </row>
    <row r="11" spans="1:20">
      <c r="A11" s="61">
        <v>4</v>
      </c>
      <c r="B11" s="29"/>
      <c r="C11" s="40"/>
      <c r="D11" s="29"/>
      <c r="E11" s="40"/>
      <c r="F11" s="30"/>
      <c r="G11" s="43" t="str">
        <f t="shared" ca="1" si="0"/>
        <v/>
      </c>
      <c r="H11" s="31"/>
      <c r="I11" s="31"/>
      <c r="J11" s="31"/>
      <c r="K11" s="35"/>
      <c r="L11" s="10" t="str">
        <f ca="1">IF(G11="", "", IFERROR(VLOOKUP(F11, 'D.L.'!$D$10:$E$52, 2, FALSE), ""))</f>
        <v/>
      </c>
      <c r="M11" s="36"/>
      <c r="N11" s="1"/>
      <c r="O11" s="73" t="str">
        <f ca="1">IF(G11="","",cover!E$2&amp;"-"&amp;A11)</f>
        <v/>
      </c>
      <c r="P11" s="46"/>
      <c r="Q11" s="46"/>
      <c r="T11" s="21"/>
    </row>
    <row r="12" spans="1:20">
      <c r="A12" s="62">
        <v>5</v>
      </c>
      <c r="B12" s="32"/>
      <c r="C12" s="41" t="str">
        <f t="shared" ref="C12:C27" si="1">IF(AND(B12&lt;&gt;"", D12=""),"▶","")</f>
        <v/>
      </c>
      <c r="D12" s="32"/>
      <c r="E12" s="41" t="str">
        <f t="shared" ref="E12:E27" ca="1" si="2">IF(AND(D12&lt;&gt;"", G12=""),"▶","")</f>
        <v/>
      </c>
      <c r="F12" s="27"/>
      <c r="G12" s="44" t="str">
        <f t="shared" ref="G12:G27" ca="1" si="3">IF(OR(D12="", F12="", ISERROR(MATCH(F12, INDIRECT(D12), 0))), "", IF(D12="標準試料_Standard", F12, IFERROR(LEFT(F12, FIND(" : ", F12) - 1), F12)))</f>
        <v/>
      </c>
      <c r="H12" s="33"/>
      <c r="I12" s="33"/>
      <c r="J12" s="33"/>
      <c r="K12" s="37"/>
      <c r="L12" s="11" t="str">
        <f ca="1">IF(G12="", "", IFERROR(VLOOKUP(F12, 'D.L.'!$D$10:$E$52, 2, FALSE), ""))</f>
        <v/>
      </c>
      <c r="M12" s="38"/>
      <c r="N12" s="1"/>
      <c r="O12" s="3" t="str">
        <f ca="1">IF(G12="","",cover!E$2&amp;"-"&amp;A12)</f>
        <v/>
      </c>
      <c r="P12" s="45"/>
      <c r="Q12" s="45"/>
      <c r="T12" s="21"/>
    </row>
    <row r="13" spans="1:20">
      <c r="A13" s="61">
        <v>6</v>
      </c>
      <c r="B13" s="29"/>
      <c r="C13" s="40" t="str">
        <f t="shared" si="1"/>
        <v/>
      </c>
      <c r="D13" s="29"/>
      <c r="E13" s="40" t="str">
        <f t="shared" ca="1" si="2"/>
        <v/>
      </c>
      <c r="F13" s="30"/>
      <c r="G13" s="43" t="str">
        <f t="shared" ca="1" si="3"/>
        <v/>
      </c>
      <c r="H13" s="31"/>
      <c r="I13" s="31"/>
      <c r="J13" s="31"/>
      <c r="K13" s="35"/>
      <c r="L13" s="10" t="str">
        <f ca="1">IF(G13="", "", IFERROR(VLOOKUP(F13, 'D.L.'!$D$10:$E$52, 2, FALSE), ""))</f>
        <v/>
      </c>
      <c r="M13" s="36"/>
      <c r="N13" s="1"/>
      <c r="O13" s="73" t="str">
        <f ca="1">IF(G13="","",cover!E$2&amp;"-"&amp;A13)</f>
        <v/>
      </c>
      <c r="P13" s="46"/>
      <c r="Q13" s="46"/>
      <c r="T13" s="21"/>
    </row>
    <row r="14" spans="1:20">
      <c r="A14" s="62">
        <v>7</v>
      </c>
      <c r="B14" s="32"/>
      <c r="C14" s="41" t="str">
        <f t="shared" si="1"/>
        <v/>
      </c>
      <c r="D14" s="32"/>
      <c r="E14" s="41" t="str">
        <f t="shared" ca="1" si="2"/>
        <v/>
      </c>
      <c r="F14" s="27"/>
      <c r="G14" s="44" t="str">
        <f t="shared" ca="1" si="3"/>
        <v/>
      </c>
      <c r="H14" s="33"/>
      <c r="I14" s="33"/>
      <c r="J14" s="33"/>
      <c r="K14" s="37"/>
      <c r="L14" s="11" t="str">
        <f ca="1">IF(G14="", "", IFERROR(VLOOKUP(F14, 'D.L.'!$D$10:$E$52, 2, FALSE), ""))</f>
        <v/>
      </c>
      <c r="M14" s="38"/>
      <c r="N14" s="1"/>
      <c r="O14" s="3" t="str">
        <f ca="1">IF(G14="","",cover!E$2&amp;"-"&amp;A14)</f>
        <v/>
      </c>
      <c r="P14" s="45"/>
      <c r="Q14" s="45"/>
      <c r="T14" s="21"/>
    </row>
    <row r="15" spans="1:20">
      <c r="A15" s="61">
        <v>8</v>
      </c>
      <c r="B15" s="29"/>
      <c r="C15" s="40" t="str">
        <f t="shared" si="1"/>
        <v/>
      </c>
      <c r="D15" s="29"/>
      <c r="E15" s="40" t="str">
        <f t="shared" ca="1" si="2"/>
        <v/>
      </c>
      <c r="F15" s="30"/>
      <c r="G15" s="43" t="str">
        <f t="shared" ca="1" si="3"/>
        <v/>
      </c>
      <c r="H15" s="31"/>
      <c r="I15" s="31"/>
      <c r="J15" s="31"/>
      <c r="K15" s="35"/>
      <c r="L15" s="10" t="str">
        <f ca="1">IF(G15="", "", IFERROR(VLOOKUP(F15, 'D.L.'!$D$10:$E$52, 2, FALSE), ""))</f>
        <v/>
      </c>
      <c r="M15" s="36"/>
      <c r="N15" s="1"/>
      <c r="O15" s="73" t="str">
        <f ca="1">IF(G15="","",cover!E$2&amp;"-"&amp;A15)</f>
        <v/>
      </c>
      <c r="P15" s="46"/>
      <c r="Q15" s="46"/>
      <c r="T15" s="21"/>
    </row>
    <row r="16" spans="1:20">
      <c r="A16" s="62">
        <v>9</v>
      </c>
      <c r="B16" s="32"/>
      <c r="C16" s="41" t="str">
        <f t="shared" si="1"/>
        <v/>
      </c>
      <c r="D16" s="32"/>
      <c r="E16" s="41" t="str">
        <f t="shared" ca="1" si="2"/>
        <v/>
      </c>
      <c r="F16" s="27"/>
      <c r="G16" s="44" t="str">
        <f t="shared" ca="1" si="3"/>
        <v/>
      </c>
      <c r="H16" s="33"/>
      <c r="I16" s="33"/>
      <c r="J16" s="33"/>
      <c r="K16" s="37"/>
      <c r="L16" s="11" t="str">
        <f ca="1">IF(G16="", "", IFERROR(VLOOKUP(F16, 'D.L.'!$D$10:$E$52, 2, FALSE), ""))</f>
        <v/>
      </c>
      <c r="M16" s="38"/>
      <c r="N16" s="1"/>
      <c r="O16" s="3" t="str">
        <f ca="1">IF(G16="","",cover!E$2&amp;"-"&amp;A16)</f>
        <v/>
      </c>
      <c r="P16" s="45"/>
      <c r="Q16" s="45"/>
      <c r="T16" s="21"/>
    </row>
    <row r="17" spans="1:20">
      <c r="A17" s="61">
        <v>10</v>
      </c>
      <c r="B17" s="29"/>
      <c r="C17" s="40" t="str">
        <f t="shared" si="1"/>
        <v/>
      </c>
      <c r="D17" s="29"/>
      <c r="E17" s="40" t="str">
        <f t="shared" ca="1" si="2"/>
        <v/>
      </c>
      <c r="F17" s="30"/>
      <c r="G17" s="43" t="str">
        <f t="shared" ca="1" si="3"/>
        <v/>
      </c>
      <c r="H17" s="31"/>
      <c r="I17" s="31"/>
      <c r="J17" s="31"/>
      <c r="K17" s="35"/>
      <c r="L17" s="10" t="str">
        <f ca="1">IF(G17="", "", IFERROR(VLOOKUP(F17, 'D.L.'!$D$10:$E$52, 2, FALSE), ""))</f>
        <v/>
      </c>
      <c r="M17" s="36"/>
      <c r="N17" s="1"/>
      <c r="O17" s="73" t="str">
        <f ca="1">IF(G17="","",cover!E$2&amp;"-"&amp;A17)</f>
        <v/>
      </c>
      <c r="P17" s="46"/>
      <c r="Q17" s="46"/>
      <c r="T17" s="21"/>
    </row>
    <row r="18" spans="1:20">
      <c r="A18" s="62">
        <v>11</v>
      </c>
      <c r="B18" s="32"/>
      <c r="C18" s="41" t="str">
        <f t="shared" si="1"/>
        <v/>
      </c>
      <c r="D18" s="32"/>
      <c r="E18" s="41" t="str">
        <f t="shared" ca="1" si="2"/>
        <v/>
      </c>
      <c r="F18" s="27"/>
      <c r="G18" s="44" t="str">
        <f t="shared" ca="1" si="3"/>
        <v/>
      </c>
      <c r="H18" s="33"/>
      <c r="I18" s="33"/>
      <c r="J18" s="33"/>
      <c r="K18" s="37"/>
      <c r="L18" s="11" t="str">
        <f ca="1">IF(G18="", "", IFERROR(VLOOKUP(F18, 'D.L.'!$D$10:$E$52, 2, FALSE), ""))</f>
        <v/>
      </c>
      <c r="M18" s="38"/>
      <c r="N18" s="1"/>
      <c r="O18" s="3" t="str">
        <f ca="1">IF(G18="","",cover!E$2&amp;"-"&amp;A18)</f>
        <v/>
      </c>
      <c r="P18" s="45"/>
      <c r="Q18" s="45"/>
      <c r="T18" s="21"/>
    </row>
    <row r="19" spans="1:20">
      <c r="A19" s="61">
        <v>12</v>
      </c>
      <c r="B19" s="29"/>
      <c r="C19" s="40" t="str">
        <f t="shared" si="1"/>
        <v/>
      </c>
      <c r="D19" s="29"/>
      <c r="E19" s="40" t="str">
        <f t="shared" ca="1" si="2"/>
        <v/>
      </c>
      <c r="F19" s="30"/>
      <c r="G19" s="43" t="str">
        <f t="shared" ca="1" si="3"/>
        <v/>
      </c>
      <c r="H19" s="31"/>
      <c r="I19" s="31"/>
      <c r="J19" s="31"/>
      <c r="K19" s="35"/>
      <c r="L19" s="10" t="str">
        <f ca="1">IF(G19="", "", IFERROR(VLOOKUP(F19, 'D.L.'!$D$10:$E$52, 2, FALSE), ""))</f>
        <v/>
      </c>
      <c r="M19" s="36"/>
      <c r="N19" s="1"/>
      <c r="O19" s="73" t="str">
        <f ca="1">IF(G19="","",cover!E$2&amp;"-"&amp;A19)</f>
        <v/>
      </c>
      <c r="P19" s="46"/>
      <c r="Q19" s="46"/>
      <c r="T19" s="21"/>
    </row>
    <row r="20" spans="1:20">
      <c r="A20" s="62">
        <v>13</v>
      </c>
      <c r="B20" s="32"/>
      <c r="C20" s="41" t="str">
        <f t="shared" si="1"/>
        <v/>
      </c>
      <c r="D20" s="32"/>
      <c r="E20" s="41" t="str">
        <f t="shared" ca="1" si="2"/>
        <v/>
      </c>
      <c r="F20" s="27"/>
      <c r="G20" s="44" t="str">
        <f t="shared" ca="1" si="3"/>
        <v/>
      </c>
      <c r="H20" s="33"/>
      <c r="I20" s="33"/>
      <c r="J20" s="33"/>
      <c r="K20" s="37"/>
      <c r="L20" s="11" t="str">
        <f ca="1">IF(G20="", "", IFERROR(VLOOKUP(F20, 'D.L.'!$D$10:$E$52, 2, FALSE), ""))</f>
        <v/>
      </c>
      <c r="M20" s="38"/>
      <c r="N20" s="1"/>
      <c r="O20" s="3" t="str">
        <f ca="1">IF(G20="","",cover!E$2&amp;"-"&amp;A20)</f>
        <v/>
      </c>
      <c r="P20" s="45"/>
      <c r="Q20" s="45"/>
      <c r="T20" s="21"/>
    </row>
    <row r="21" spans="1:20">
      <c r="A21" s="61">
        <v>14</v>
      </c>
      <c r="B21" s="29"/>
      <c r="C21" s="40" t="str">
        <f t="shared" si="1"/>
        <v/>
      </c>
      <c r="D21" s="29"/>
      <c r="E21" s="40" t="str">
        <f t="shared" ca="1" si="2"/>
        <v/>
      </c>
      <c r="F21" s="30"/>
      <c r="G21" s="43" t="str">
        <f t="shared" ca="1" si="3"/>
        <v/>
      </c>
      <c r="H21" s="31"/>
      <c r="I21" s="31"/>
      <c r="J21" s="31"/>
      <c r="K21" s="35"/>
      <c r="L21" s="10" t="str">
        <f ca="1">IF(G21="", "", IFERROR(VLOOKUP(F21, 'D.L.'!$D$10:$E$52, 2, FALSE), ""))</f>
        <v/>
      </c>
      <c r="M21" s="36"/>
      <c r="N21" s="1"/>
      <c r="O21" s="73" t="str">
        <f ca="1">IF(G21="","",cover!E$2&amp;"-"&amp;A21)</f>
        <v/>
      </c>
      <c r="P21" s="46"/>
      <c r="Q21" s="46"/>
      <c r="T21" s="21"/>
    </row>
    <row r="22" spans="1:20">
      <c r="A22" s="62">
        <v>15</v>
      </c>
      <c r="B22" s="32"/>
      <c r="C22" s="41" t="str">
        <f t="shared" si="1"/>
        <v/>
      </c>
      <c r="D22" s="32"/>
      <c r="E22" s="41" t="str">
        <f t="shared" ca="1" si="2"/>
        <v/>
      </c>
      <c r="F22" s="27"/>
      <c r="G22" s="44" t="str">
        <f t="shared" ca="1" si="3"/>
        <v/>
      </c>
      <c r="H22" s="33"/>
      <c r="I22" s="33"/>
      <c r="J22" s="33"/>
      <c r="K22" s="37"/>
      <c r="L22" s="11" t="str">
        <f ca="1">IF(G22="", "", IFERROR(VLOOKUP(F22, 'D.L.'!$D$10:$E$52, 2, FALSE), ""))</f>
        <v/>
      </c>
      <c r="M22" s="38"/>
      <c r="N22" s="1"/>
      <c r="O22" s="3" t="str">
        <f ca="1">IF(G22="","",cover!E$2&amp;"-"&amp;A22)</f>
        <v/>
      </c>
      <c r="P22" s="45"/>
      <c r="Q22" s="45"/>
      <c r="T22" s="21"/>
    </row>
    <row r="23" spans="1:20">
      <c r="A23" s="61">
        <v>16</v>
      </c>
      <c r="B23" s="29"/>
      <c r="C23" s="40" t="str">
        <f t="shared" si="1"/>
        <v/>
      </c>
      <c r="D23" s="29"/>
      <c r="E23" s="40" t="str">
        <f t="shared" ca="1" si="2"/>
        <v/>
      </c>
      <c r="F23" s="30"/>
      <c r="G23" s="43" t="str">
        <f t="shared" ca="1" si="3"/>
        <v/>
      </c>
      <c r="H23" s="31"/>
      <c r="I23" s="31"/>
      <c r="J23" s="31"/>
      <c r="K23" s="35"/>
      <c r="L23" s="10" t="str">
        <f ca="1">IF(G23="", "", IFERROR(VLOOKUP(F23, 'D.L.'!$D$10:$E$52, 2, FALSE), ""))</f>
        <v/>
      </c>
      <c r="M23" s="36"/>
      <c r="N23" s="1"/>
      <c r="O23" s="73" t="str">
        <f ca="1">IF(G23="","",cover!E$2&amp;"-"&amp;A23)</f>
        <v/>
      </c>
      <c r="P23" s="46"/>
      <c r="Q23" s="46"/>
      <c r="T23" s="21"/>
    </row>
    <row r="24" spans="1:20">
      <c r="A24" s="62">
        <v>17</v>
      </c>
      <c r="B24" s="32"/>
      <c r="C24" s="41" t="str">
        <f t="shared" si="1"/>
        <v/>
      </c>
      <c r="D24" s="32"/>
      <c r="E24" s="41" t="str">
        <f t="shared" ca="1" si="2"/>
        <v/>
      </c>
      <c r="F24" s="27"/>
      <c r="G24" s="44" t="str">
        <f t="shared" ca="1" si="3"/>
        <v/>
      </c>
      <c r="H24" s="33"/>
      <c r="I24" s="33"/>
      <c r="J24" s="33"/>
      <c r="K24" s="37"/>
      <c r="L24" s="11" t="str">
        <f ca="1">IF(G24="", "", IFERROR(VLOOKUP(F24, 'D.L.'!$D$10:$E$52, 2, FALSE), ""))</f>
        <v/>
      </c>
      <c r="M24" s="38"/>
      <c r="N24" s="1"/>
      <c r="O24" s="3" t="str">
        <f ca="1">IF(G24="","",cover!E$2&amp;"-"&amp;A24)</f>
        <v/>
      </c>
      <c r="P24" s="45"/>
      <c r="Q24" s="45"/>
      <c r="T24" s="21"/>
    </row>
    <row r="25" spans="1:20">
      <c r="A25" s="61">
        <v>18</v>
      </c>
      <c r="B25" s="29"/>
      <c r="C25" s="40" t="str">
        <f t="shared" si="1"/>
        <v/>
      </c>
      <c r="D25" s="29"/>
      <c r="E25" s="40" t="str">
        <f t="shared" ca="1" si="2"/>
        <v/>
      </c>
      <c r="F25" s="30"/>
      <c r="G25" s="43" t="str">
        <f t="shared" ca="1" si="3"/>
        <v/>
      </c>
      <c r="H25" s="31"/>
      <c r="I25" s="31"/>
      <c r="J25" s="31"/>
      <c r="K25" s="35"/>
      <c r="L25" s="10" t="str">
        <f ca="1">IF(G25="", "", IFERROR(VLOOKUP(F25, 'D.L.'!$D$10:$E$52, 2, FALSE), ""))</f>
        <v/>
      </c>
      <c r="M25" s="36"/>
      <c r="N25" s="1"/>
      <c r="O25" s="73" t="str">
        <f ca="1">IF(G25="","",cover!E$2&amp;"-"&amp;A25)</f>
        <v/>
      </c>
      <c r="P25" s="46"/>
      <c r="Q25" s="46"/>
      <c r="T25" s="21"/>
    </row>
    <row r="26" spans="1:20">
      <c r="A26" s="62">
        <v>19</v>
      </c>
      <c r="B26" s="32"/>
      <c r="C26" s="41" t="str">
        <f t="shared" si="1"/>
        <v/>
      </c>
      <c r="D26" s="32"/>
      <c r="E26" s="41" t="str">
        <f t="shared" ca="1" si="2"/>
        <v/>
      </c>
      <c r="F26" s="27"/>
      <c r="G26" s="44" t="str">
        <f t="shared" ca="1" si="3"/>
        <v/>
      </c>
      <c r="H26" s="33"/>
      <c r="I26" s="33"/>
      <c r="J26" s="33"/>
      <c r="K26" s="37"/>
      <c r="L26" s="11" t="str">
        <f ca="1">IF(G26="", "", IFERROR(VLOOKUP(F26, 'D.L.'!$D$10:$E$52, 2, FALSE), ""))</f>
        <v/>
      </c>
      <c r="M26" s="38"/>
      <c r="N26" s="1"/>
      <c r="O26" s="3" t="str">
        <f ca="1">IF(G26="","",cover!E$2&amp;"-"&amp;A26)</f>
        <v/>
      </c>
      <c r="P26" s="45"/>
      <c r="Q26" s="45"/>
      <c r="T26" s="21"/>
    </row>
    <row r="27" spans="1:20" ht="14.25" thickBot="1">
      <c r="A27" s="63">
        <v>20</v>
      </c>
      <c r="B27" s="64"/>
      <c r="C27" s="65" t="str">
        <f t="shared" si="1"/>
        <v/>
      </c>
      <c r="D27" s="64"/>
      <c r="E27" s="65" t="str">
        <f t="shared" ca="1" si="2"/>
        <v/>
      </c>
      <c r="F27" s="66"/>
      <c r="G27" s="67" t="str">
        <f t="shared" ca="1" si="3"/>
        <v/>
      </c>
      <c r="H27" s="68"/>
      <c r="I27" s="68"/>
      <c r="J27" s="68"/>
      <c r="K27" s="70"/>
      <c r="L27" s="69" t="str">
        <f ca="1">IF(G27="", "", IFERROR(VLOOKUP(F27, 'D.L.'!$D$10:$E$52, 2, FALSE), ""))</f>
        <v/>
      </c>
      <c r="M27" s="71"/>
      <c r="N27" s="1"/>
      <c r="O27" s="73" t="str">
        <f ca="1">IF(G27="","",cover!E$2&amp;"-"&amp;A27)</f>
        <v/>
      </c>
      <c r="P27" s="46"/>
      <c r="Q27" s="46"/>
      <c r="T27" s="21"/>
    </row>
    <row r="28" spans="1:20" ht="14.25" thickTop="1"/>
    <row r="29" spans="1:20">
      <c r="A29" s="72" t="s">
        <v>103</v>
      </c>
      <c r="B29" s="72" t="s">
        <v>142</v>
      </c>
    </row>
    <row r="30" spans="1:20">
      <c r="A30" s="72" t="s">
        <v>106</v>
      </c>
      <c r="B30" s="72" t="s">
        <v>109</v>
      </c>
    </row>
    <row r="31" spans="1:20">
      <c r="A31" s="72" t="s">
        <v>118</v>
      </c>
      <c r="B31" s="72" t="s">
        <v>119</v>
      </c>
    </row>
  </sheetData>
  <sheetProtection algorithmName="SHA-512" hashValue="aP45a4XHviW10Z/KHjPVFR+A/F5pTbML9ufmNfz/H6Yr+hsa1dzBh37ndoswGyx9gGFeVjBUsCEWM2nl1kv8ug==" saltValue="WZBH2eHmcXe+CTbg+hrf0Q==" spinCount="100000" sheet="1" objects="1" scenarios="1" selectLockedCells="1"/>
  <mergeCells count="3">
    <mergeCell ref="A5:A7"/>
    <mergeCell ref="D5:G5"/>
    <mergeCell ref="M1:M2"/>
  </mergeCells>
  <phoneticPr fontId="1"/>
  <conditionalFormatting sqref="B8:B27">
    <cfRule type="duplicateValues" dxfId="7" priority="1"/>
    <cfRule type="expression" dxfId="6" priority="2">
      <formula>AND($B8="", OR($D8&lt;&gt;"", $G8&lt;&gt;"", $H8&lt;&gt;"", $I8&lt;&gt;"", $J8&lt;&gt;"", $K8&lt;&gt;""))</formula>
    </cfRule>
  </conditionalFormatting>
  <conditionalFormatting sqref="D8:D27">
    <cfRule type="expression" dxfId="5" priority="8">
      <formula>AND($D8="", $B8&lt;&gt;"")</formula>
    </cfRule>
  </conditionalFormatting>
  <conditionalFormatting sqref="F8:F27">
    <cfRule type="expression" dxfId="4" priority="7">
      <formula>AND($D8&lt;&gt;"", $G8="")</formula>
    </cfRule>
  </conditionalFormatting>
  <conditionalFormatting sqref="H8:H27">
    <cfRule type="expression" dxfId="3" priority="19">
      <formula>AND($D8&lt;&gt;"", $H8="")</formula>
    </cfRule>
  </conditionalFormatting>
  <conditionalFormatting sqref="I8:I27">
    <cfRule type="expression" dxfId="2" priority="5">
      <formula>AND($D8&lt;&gt;"", $I8="")</formula>
    </cfRule>
  </conditionalFormatting>
  <conditionalFormatting sqref="J8:J27">
    <cfRule type="expression" dxfId="1" priority="4">
      <formula>AND($D8&lt;&gt;"", $J8="")</formula>
    </cfRule>
  </conditionalFormatting>
  <conditionalFormatting sqref="K8:K27">
    <cfRule type="expression" dxfId="0" priority="3">
      <formula>AND($D8&lt;&gt;"", $K8="")</formula>
    </cfRule>
  </conditionalFormatting>
  <dataValidations xWindow="511" yWindow="477" count="2">
    <dataValidation type="list" allowBlank="1" showInputMessage="1" showErrorMessage="1" promptTitle="Category" prompt="Click ▼ to see the category list." sqref="D8:D27" xr:uid="{99CFA5A8-2173-46B2-923E-6FF23AB49170}">
      <formula1>IF($B8="", 空欄, カテゴリ)</formula1>
    </dataValidation>
    <dataValidation type="list" showInputMessage="1" showErrorMessage="1" promptTitle="Select Item Type" prompt="Click ▼ to show the list based on your category." sqref="F8:F27" xr:uid="{65E225A0-0CDE-4170-9D27-6AD0F29E223A}">
      <formula1>IF($D8="", 空欄, INDIRECT($D8))</formula1>
    </dataValidation>
  </dataValidations>
  <pageMargins left="0.70866141732283472" right="0.31496062992125984" top="0.74803149606299213" bottom="0.74803149606299213" header="0.31496062992125984" footer="0.31496062992125984"/>
  <pageSetup paperSize="9" orientation="landscape" r:id="rId1"/>
  <headerFooter>
    <oddHeader xml:space="preserve">&amp;C 
</oddHeader>
  </headerFooter>
  <drawing r:id="rId2"/>
  <legacyDrawing r:id="rId3"/>
  <controls>
    <mc:AlternateContent xmlns:mc="http://schemas.openxmlformats.org/markup-compatibility/2006">
      <mc:Choice Requires="x14">
        <control shapeId="2053" r:id="rId4" name="ComboBox2">
          <controlPr defaultSize="0" autoLine="0" listFillRange="材質名_Material" r:id="rId5">
            <anchor moveWithCells="1">
              <from>
                <xdr:col>7</xdr:col>
                <xdr:colOff>0</xdr:colOff>
                <xdr:row>27</xdr:row>
                <xdr:rowOff>0</xdr:rowOff>
              </from>
              <to>
                <xdr:col>10</xdr:col>
                <xdr:colOff>466725</xdr:colOff>
                <xdr:row>28</xdr:row>
                <xdr:rowOff>0</xdr:rowOff>
              </to>
            </anchor>
          </controlPr>
        </control>
      </mc:Choice>
      <mc:Fallback>
        <control shapeId="2053" r:id="rId4" name="ComboBox2"/>
      </mc:Fallback>
    </mc:AlternateContent>
    <mc:AlternateContent xmlns:mc="http://schemas.openxmlformats.org/markup-compatibility/2006">
      <mc:Choice Requires="x14">
        <control shapeId="2052" r:id="rId6" name="ComboBox1">
          <controlPr defaultSize="0" autoLine="0" listFillRange="カテゴリ" r:id="rId7">
            <anchor moveWithCells="1">
              <from>
                <xdr:col>3</xdr:col>
                <xdr:colOff>0</xdr:colOff>
                <xdr:row>27</xdr:row>
                <xdr:rowOff>0</xdr:rowOff>
              </from>
              <to>
                <xdr:col>6</xdr:col>
                <xdr:colOff>419100</xdr:colOff>
                <xdr:row>28</xdr:row>
                <xdr:rowOff>0</xdr:rowOff>
              </to>
            </anchor>
          </controlPr>
        </control>
      </mc:Choice>
      <mc:Fallback>
        <control shapeId="2052" r:id="rId6" name="ComboBox1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xWindow="511" yWindow="477" count="4">
        <x14:dataValidation type="list" allowBlank="1" showInputMessage="1" showErrorMessage="1" xr:uid="{9BB5FBCE-38F1-4329-8022-3EAFC5D830E1}">
          <x14:formula1>
            <xm:f>'D.L.'!$B$60</xm:f>
          </x14:formula1>
          <xm:sqref>P8:P27</xm:sqref>
        </x14:dataValidation>
        <x14:dataValidation type="list" allowBlank="1" showInputMessage="1" showErrorMessage="1" xr:uid="{31F88933-484D-47FA-A6A9-FB1E8A017D94}">
          <x14:formula1>
            <xm:f>'D.L.'!$B$56:$B$57</xm:f>
          </x14:formula1>
          <xm:sqref>K8:K27</xm:sqref>
        </x14:dataValidation>
        <x14:dataValidation type="list" allowBlank="1" showInputMessage="1" showErrorMessage="1" xr:uid="{C8EEB651-DE3F-4CC1-9186-D2384581507D}">
          <x14:formula1>
            <xm:f>'D.L.'!$B$63:$B$67</xm:f>
          </x14:formula1>
          <xm:sqref>I8:I27</xm:sqref>
        </x14:dataValidation>
        <x14:dataValidation type="list" allowBlank="1" showInputMessage="1" showErrorMessage="1" xr:uid="{651D6DE5-AB79-427B-8CC0-1AA6134F2E4C}">
          <x14:formula1>
            <xm:f>'D.L.'!$D$55:$D$59</xm:f>
          </x14:formula1>
          <xm:sqref>J8:J27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3CAB5-3B8D-4668-94EC-42B5971F5978}">
  <sheetPr codeName="Sheet4"/>
  <dimension ref="B3:G76"/>
  <sheetViews>
    <sheetView zoomScale="85" zoomScaleNormal="85" workbookViewId="0">
      <selection activeCell="C46" sqref="C46"/>
    </sheetView>
  </sheetViews>
  <sheetFormatPr defaultRowHeight="13.5"/>
  <cols>
    <col min="1" max="1" width="9" style="111"/>
    <col min="2" max="2" width="37.375" style="111" customWidth="1"/>
    <col min="3" max="3" width="89" style="111" customWidth="1"/>
    <col min="4" max="4" width="108.375" style="111" customWidth="1"/>
    <col min="5" max="5" width="12.25" style="111" customWidth="1"/>
    <col min="6" max="6" width="81" style="111" customWidth="1"/>
    <col min="7" max="7" width="100.625" style="111" bestFit="1" customWidth="1"/>
    <col min="8" max="13" width="9" style="111"/>
    <col min="14" max="14" width="30.5" style="111" customWidth="1"/>
    <col min="15" max="15" width="27.125" style="111" customWidth="1"/>
    <col min="16" max="16" width="24" style="111" customWidth="1"/>
    <col min="17" max="16384" width="9" style="111"/>
  </cols>
  <sheetData>
    <row r="3" spans="2:7">
      <c r="B3" s="110" t="s">
        <v>56</v>
      </c>
    </row>
    <row r="4" spans="2:7">
      <c r="B4" s="110" t="s">
        <v>110</v>
      </c>
    </row>
    <row r="5" spans="2:7">
      <c r="B5" s="110" t="s">
        <v>111</v>
      </c>
    </row>
    <row r="6" spans="2:7">
      <c r="B6" s="110" t="s">
        <v>130</v>
      </c>
    </row>
    <row r="9" spans="2:7">
      <c r="B9" s="110" t="s">
        <v>112</v>
      </c>
      <c r="C9" s="110" t="s">
        <v>32</v>
      </c>
      <c r="D9" s="110" t="s">
        <v>91</v>
      </c>
      <c r="E9" s="110" t="s">
        <v>42</v>
      </c>
      <c r="F9" s="110" t="s">
        <v>43</v>
      </c>
      <c r="G9" s="110" t="s">
        <v>92</v>
      </c>
    </row>
    <row r="10" spans="2:7">
      <c r="B10" s="110" t="s">
        <v>57</v>
      </c>
      <c r="C10" s="110" t="s">
        <v>53</v>
      </c>
      <c r="D10" s="110" t="str">
        <f>B10 &amp; " : " &amp; C10</f>
        <v>カソード / Cat. : プレス済みNEC社製カソード / Pressed NEC Cathode</v>
      </c>
      <c r="E10" s="110" t="s">
        <v>51</v>
      </c>
      <c r="F10" s="110" t="s">
        <v>50</v>
      </c>
      <c r="G10" s="110" t="str">
        <f>E10 &amp; " : " &amp; F10</f>
        <v>none : -</v>
      </c>
    </row>
    <row r="11" spans="2:7">
      <c r="B11" s="110" t="s">
        <v>49</v>
      </c>
      <c r="C11" s="110" t="s">
        <v>52</v>
      </c>
      <c r="D11" s="110" t="str">
        <f t="shared" ref="D11:D20" si="0">B11 &amp; " : " &amp; C11</f>
        <v>グラファイト / Graphite : グラファイト済み試料 / Graphited sample</v>
      </c>
      <c r="E11" s="110" t="s">
        <v>51</v>
      </c>
      <c r="F11" s="110" t="s">
        <v>50</v>
      </c>
      <c r="G11" s="110" t="str">
        <f t="shared" ref="G11:G35" si="1">E11 &amp; " : " &amp; F11</f>
        <v>none : -</v>
      </c>
    </row>
    <row r="12" spans="2:7">
      <c r="B12" s="110" t="s">
        <v>41</v>
      </c>
      <c r="C12" s="110" t="s">
        <v>144</v>
      </c>
      <c r="D12" s="110" t="str">
        <f t="shared" si="0"/>
        <v>有機物 / Organics : 土壌有機物　/ Bulk organics / Unidentified organic matter</v>
      </c>
      <c r="E12" s="110" t="s">
        <v>168</v>
      </c>
      <c r="F12" s="110" t="s">
        <v>145</v>
      </c>
      <c r="G12" s="110" t="str">
        <f t="shared" si="1"/>
        <v>Acid-Comb. : 酸洗浄後の密閉燃焼法 / Combustion after acid wash</v>
      </c>
    </row>
    <row r="13" spans="2:7">
      <c r="B13" s="110" t="s">
        <v>37</v>
      </c>
      <c r="C13" s="110" t="s">
        <v>58</v>
      </c>
      <c r="D13" s="110" t="str">
        <f t="shared" si="0"/>
        <v>フミン酸 / HA : アルカリ可溶性有機沈殿物 – 腐植質 / Alkali soluble organic sediment – Humic Acid</v>
      </c>
      <c r="E13" s="110" t="s">
        <v>169</v>
      </c>
      <c r="F13" s="110" t="s">
        <v>47</v>
      </c>
      <c r="G13" s="110" t="str">
        <f t="shared" si="1"/>
        <v>Acid-Ppt. : アルカリ抽出後の酸沈殿回収 / Acid precipitation after alkali extraction</v>
      </c>
    </row>
    <row r="14" spans="2:7">
      <c r="B14" s="110" t="s">
        <v>38</v>
      </c>
      <c r="C14" s="110" t="s">
        <v>59</v>
      </c>
      <c r="D14" s="110" t="str">
        <f t="shared" si="0"/>
        <v>ヒューミン / HM : アルカリ不溶性有機沈殿物 – ヒューミン画分 / Alkali insoluble organic sediment – Humin fraction</v>
      </c>
      <c r="E14" s="110" t="s">
        <v>170</v>
      </c>
      <c r="F14" s="110" t="s">
        <v>48</v>
      </c>
      <c r="G14" s="110" t="str">
        <f t="shared" si="1"/>
        <v>Alkali-Res. : アルカリ抽出後の不溶性残渣を酸洗浄 / Insoluble residue after alkali extraction</v>
      </c>
    </row>
    <row r="15" spans="2:7">
      <c r="B15" s="110" t="s">
        <v>156</v>
      </c>
      <c r="C15" s="112" t="s">
        <v>157</v>
      </c>
      <c r="D15" s="110" t="str">
        <f>B15 &amp; " : " &amp; C15</f>
        <v>セルロース : 年輪等を化学処理したセルロース</v>
      </c>
      <c r="E15" s="110" t="s">
        <v>45</v>
      </c>
      <c r="F15" s="110" t="s">
        <v>158</v>
      </c>
      <c r="G15" s="110" t="str">
        <f t="shared" si="1"/>
        <v>Graphit. : 直接グラファイト化 / Direct graphitization</v>
      </c>
    </row>
    <row r="16" spans="2:7">
      <c r="B16" s="110" t="s">
        <v>39</v>
      </c>
      <c r="C16" s="110" t="s">
        <v>146</v>
      </c>
      <c r="D16" s="110" t="str">
        <f t="shared" si="0"/>
        <v>炭酸塩 / Carbonate : 淡水 / Freshwater, 海水 / Marine, 陸上 / Terrestrial, 未加熱 / Non-heated</v>
      </c>
      <c r="E16" s="110" t="s">
        <v>176</v>
      </c>
      <c r="F16" s="110" t="s">
        <v>188</v>
      </c>
      <c r="G16" s="110" t="str">
        <f t="shared" si="1"/>
        <v>Et-HCl-VP : 表面エッチング，塩酸洗浄後の真空下リン酸分解 / H₃PO₄ digestion (vac) post etching/HCl</v>
      </c>
    </row>
    <row r="17" spans="2:7">
      <c r="B17" s="110" t="s">
        <v>151</v>
      </c>
      <c r="C17" s="110" t="s">
        <v>60</v>
      </c>
      <c r="D17" s="110" t="str">
        <f t="shared" si="0"/>
        <v>炭酸ストロンチウム / SrCO₃ : Strontium Carbonate</v>
      </c>
      <c r="E17" s="110" t="s">
        <v>165</v>
      </c>
      <c r="F17" s="110" t="s">
        <v>147</v>
      </c>
      <c r="G17" s="110" t="str">
        <f>E17 &amp; " : " &amp; F17</f>
        <v>VL-H₃PO₄ : 真空ラインでのリン酸分解 / Vacuum line H₃PO₄ digestion</v>
      </c>
    </row>
    <row r="18" spans="2:7">
      <c r="B18" s="110" t="s">
        <v>148</v>
      </c>
      <c r="C18" s="110" t="s">
        <v>50</v>
      </c>
      <c r="D18" s="110" t="str">
        <f t="shared" si="0"/>
        <v>二酸化炭素 / CO₂ gas : -</v>
      </c>
      <c r="E18" s="110" t="s">
        <v>45</v>
      </c>
      <c r="F18" s="110" t="s">
        <v>158</v>
      </c>
      <c r="G18" s="110" t="str">
        <f t="shared" si="1"/>
        <v>Graphit. : 直接グラファイト化 / Direct graphitization</v>
      </c>
    </row>
    <row r="19" spans="2:7">
      <c r="B19" s="110" t="s">
        <v>149</v>
      </c>
      <c r="C19" s="110" t="s">
        <v>61</v>
      </c>
      <c r="D19" s="110" t="str">
        <f t="shared" si="0"/>
        <v>水試料 / Water (H₃PO₄) : 溶存無機炭素 / Dissolved Inorganic Carbon (汽水 / brackish, 地下水 / ground, 海水 / sea, 表層水 / surface)</v>
      </c>
      <c r="E19" s="110" t="s">
        <v>178</v>
      </c>
      <c r="F19" s="110" t="s">
        <v>150</v>
      </c>
      <c r="G19" s="110" t="str">
        <f t="shared" si="1"/>
        <v>Bub-H₃PO₄ : リン酸添加後、ガラスラインを用いたバブリング法 / H₃PO₄ , Glass-line Bubbling</v>
      </c>
    </row>
    <row r="20" spans="2:7">
      <c r="B20" s="110" t="s">
        <v>153</v>
      </c>
      <c r="C20" s="110" t="s">
        <v>61</v>
      </c>
      <c r="D20" s="110" t="str">
        <f t="shared" si="0"/>
        <v>水試料 / Water (SrCl₂) : 溶存無機炭素 / Dissolved Inorganic Carbon (汽水 / brackish, 地下水 / ground, 海水 / sea, 表層水 / surface)</v>
      </c>
      <c r="E20" s="110" t="s">
        <v>152</v>
      </c>
      <c r="F20" s="110" t="s">
        <v>154</v>
      </c>
      <c r="G20" s="110" t="str">
        <f t="shared" si="1"/>
        <v>SrCl₂-ppt. : 塩化ストロンチウムを用いた炭酸ストロンチウム沈殿法 / Strontium carbonate precipitation using SrCl₂</v>
      </c>
    </row>
    <row r="23" spans="2:7">
      <c r="B23" s="110" t="s">
        <v>113</v>
      </c>
      <c r="C23" s="110" t="s">
        <v>40</v>
      </c>
      <c r="D23" s="110" t="s">
        <v>91</v>
      </c>
      <c r="E23" s="110" t="s">
        <v>42</v>
      </c>
      <c r="F23" s="110" t="s">
        <v>43</v>
      </c>
      <c r="G23" s="110" t="s">
        <v>92</v>
      </c>
    </row>
    <row r="24" spans="2:7">
      <c r="B24" s="110" t="s">
        <v>33</v>
      </c>
      <c r="C24" s="110" t="s">
        <v>62</v>
      </c>
      <c r="D24" s="110" t="str">
        <f>B24 &amp; " : " &amp; C24</f>
        <v>木炭 / Charcoal : 炭化した木片。不純物除去後の 残存炭素 / Residual Carbon</v>
      </c>
      <c r="E24" s="110" t="s">
        <v>44</v>
      </c>
      <c r="F24" s="110" t="s">
        <v>46</v>
      </c>
      <c r="G24" s="110" t="str">
        <f t="shared" si="1"/>
        <v>AAA : 酸-アルカリ-酸洗浄（汚染炭素の除去） / Acid-Alkali-Acid wash</v>
      </c>
    </row>
    <row r="25" spans="2:7">
      <c r="B25" s="110" t="s">
        <v>31</v>
      </c>
      <c r="C25" s="110" t="s">
        <v>155</v>
      </c>
      <c r="D25" s="110" t="str">
        <f t="shared" ref="D25:D35" si="2">B25 &amp; " : " &amp; C25</f>
        <v>木質 / Woody Mat. : 未炭化の枝、樹幹、建築部材 /Wood</v>
      </c>
      <c r="E25" s="110" t="s">
        <v>44</v>
      </c>
      <c r="F25" s="110" t="s">
        <v>46</v>
      </c>
      <c r="G25" s="110" t="str">
        <f t="shared" si="1"/>
        <v>AAA : 酸-アルカリ-酸洗浄（汚染炭素の除去） / Acid-Alkali-Acid wash</v>
      </c>
    </row>
    <row r="26" spans="2:7">
      <c r="B26" s="110" t="s">
        <v>126</v>
      </c>
      <c r="C26" s="110" t="s">
        <v>127</v>
      </c>
      <c r="D26" s="110" t="str">
        <f t="shared" si="2"/>
        <v>土壌・堆積物 / Soil (AAA) : AAA処理したバルク有機物 / Bulk Organics, または フミン酸 / HA, ヒューミン / HM</v>
      </c>
      <c r="E26" s="110" t="s">
        <v>167</v>
      </c>
      <c r="F26" s="110" t="s">
        <v>143</v>
      </c>
      <c r="G26" s="110" t="str">
        <f>E26 &amp; " : " &amp; F26</f>
        <v>AAA-Frac. : AAA処理，または成分別（フミン酸・ヒューミン）抽出 / AAA or Fractionation</v>
      </c>
    </row>
    <row r="27" spans="2:7">
      <c r="B27" s="110" t="s">
        <v>129</v>
      </c>
      <c r="C27" s="110" t="s">
        <v>128</v>
      </c>
      <c r="D27" s="110" t="str">
        <f t="shared" ref="D27" si="3">B27 &amp; " : " &amp; C27</f>
        <v>土壌・堆積物 / Soil (Acid) : 酸処理のみ（アルカリ処理なし）のバルク有機物 / Bulk Organics, または フミン酸 / HA, ヒューミン / HM</v>
      </c>
      <c r="E27" s="110" t="s">
        <v>123</v>
      </c>
      <c r="F27" s="110" t="s">
        <v>124</v>
      </c>
      <c r="G27" s="110" t="str">
        <f>E27 &amp; " : " &amp; F27</f>
        <v>Acid-only : 酸処理のみ / Acid-only</v>
      </c>
    </row>
    <row r="28" spans="2:7">
      <c r="B28" s="110" t="s">
        <v>171</v>
      </c>
      <c r="C28" s="110" t="s">
        <v>172</v>
      </c>
      <c r="D28" s="110" t="str">
        <f t="shared" ref="D28:D30" si="4">B28 &amp; " : " &amp; C28</f>
        <v>植物 / Plant : 未炭化の葉、茎、繊維等 /  Bulk Organics </v>
      </c>
      <c r="E28" s="110" t="s">
        <v>44</v>
      </c>
      <c r="F28" s="110" t="s">
        <v>46</v>
      </c>
      <c r="G28" s="110" t="str">
        <f t="shared" ref="G28:G30" si="5">E28 &amp; " : " &amp; F28</f>
        <v>AAA : 酸-アルカリ-酸洗浄（汚染炭素の除去） / Acid-Alkali-Acid wash</v>
      </c>
    </row>
    <row r="29" spans="2:7">
      <c r="B29" s="110" t="s">
        <v>173</v>
      </c>
      <c r="C29" s="110" t="s">
        <v>174</v>
      </c>
      <c r="D29" s="110" t="str">
        <f t="shared" si="4"/>
        <v>種実 / Seeds : 穀物、果実の核等/ Bulk Organics または 特定成分</v>
      </c>
      <c r="E29" s="110" t="s">
        <v>44</v>
      </c>
      <c r="F29" s="110" t="s">
        <v>46</v>
      </c>
      <c r="G29" s="110" t="str">
        <f t="shared" si="5"/>
        <v>AAA : 酸-アルカリ-酸洗浄（汚染炭素の除去） / Acid-Alkali-Acid wash</v>
      </c>
    </row>
    <row r="30" spans="2:7">
      <c r="B30" s="110" t="s">
        <v>175</v>
      </c>
      <c r="C30" s="110" t="s">
        <v>64</v>
      </c>
      <c r="D30" s="110" t="str">
        <f t="shared" si="4"/>
        <v>土壌，泥炭 / Peat : 地層・ボーリング試料。バルク有機物 / Bulk Organics, または フミン酸 / HA, ヒューミン / HM </v>
      </c>
      <c r="E30" s="110" t="s">
        <v>167</v>
      </c>
      <c r="F30" s="110" t="s">
        <v>143</v>
      </c>
      <c r="G30" s="110" t="str">
        <f t="shared" si="5"/>
        <v>AAA-Frac. : AAA処理，または成分別（フミン酸・ヒューミン）抽出 / AAA or Fractionation</v>
      </c>
    </row>
    <row r="31" spans="2:7">
      <c r="B31" s="110" t="s">
        <v>34</v>
      </c>
      <c r="C31" s="110" t="s">
        <v>159</v>
      </c>
      <c r="D31" s="110" t="str">
        <f t="shared" si="2"/>
        <v>堅果類 / NS : クルミ・ドングリ等の殻 / Bulk Organics</v>
      </c>
      <c r="E31" s="110" t="s">
        <v>44</v>
      </c>
      <c r="F31" s="110" t="s">
        <v>46</v>
      </c>
      <c r="G31" s="110" t="str">
        <f t="shared" si="1"/>
        <v>AAA : 酸-アルカリ-酸洗浄（汚染炭素の除去） / Acid-Alkali-Acid wash</v>
      </c>
    </row>
    <row r="32" spans="2:7">
      <c r="B32" s="110" t="s">
        <v>160</v>
      </c>
      <c r="C32" s="110" t="s">
        <v>161</v>
      </c>
      <c r="D32" s="110" t="str">
        <f t="shared" si="2"/>
        <v>バイオマス試料 / Biomass : 石油精製物、煤、炭化物　/　soot、carbide</v>
      </c>
      <c r="E32" s="110" t="s">
        <v>45</v>
      </c>
      <c r="F32" s="110" t="s">
        <v>158</v>
      </c>
      <c r="G32" s="110" t="str">
        <f t="shared" si="1"/>
        <v>Graphit. : 直接グラファイト化 / Direct graphitization</v>
      </c>
    </row>
    <row r="33" spans="2:7">
      <c r="B33" s="110" t="s">
        <v>35</v>
      </c>
      <c r="C33" s="110" t="s">
        <v>63</v>
      </c>
      <c r="D33" s="110" t="str">
        <f>B33 &amp; " : " &amp; C33</f>
        <v>貝 / Shells : 貝殻 / Shells（淡水・海水・陸上。殻の炭酸塩部 / Shell Carbonate)</v>
      </c>
      <c r="E33" s="110" t="s">
        <v>176</v>
      </c>
      <c r="F33" s="110" t="s">
        <v>187</v>
      </c>
      <c r="G33" s="110" t="str">
        <f>E33 &amp; " : " &amp; F33</f>
        <v>Et-HCl-VP : 塩酸洗浄，表面エッチング後の真空下リン酸分解 / Vac. H₃PO₄ digestion post-HCl wash/etching</v>
      </c>
    </row>
    <row r="34" spans="2:7">
      <c r="B34" s="110" t="s">
        <v>36</v>
      </c>
      <c r="C34" s="110" t="s">
        <v>65</v>
      </c>
      <c r="D34" s="110" t="str">
        <f t="shared" si="2"/>
        <v>サンゴ / Coral : 海洋環境の 骨格炭酸塩 / Skeleton Carbonate </v>
      </c>
      <c r="E34" s="110" t="s">
        <v>177</v>
      </c>
      <c r="F34" s="110" t="s">
        <v>166</v>
      </c>
      <c r="G34" s="110" t="str">
        <f t="shared" si="1"/>
        <v>Etch-VP : 表面エッチング後の真空下リン酸分解 / Vac. H₃PO₄ digestion post-etching</v>
      </c>
    </row>
    <row r="35" spans="2:7">
      <c r="B35" s="110" t="s">
        <v>30</v>
      </c>
      <c r="C35" s="110" t="s">
        <v>66</v>
      </c>
      <c r="D35" s="110" t="str">
        <f t="shared" si="2"/>
        <v>石灰華 / Tufa : 炭酸塩岩：石灰質の堆積物。無機炭酸塩 / Inorganic Carbonate </v>
      </c>
      <c r="E35" s="110" t="s">
        <v>177</v>
      </c>
      <c r="F35" s="110" t="s">
        <v>166</v>
      </c>
      <c r="G35" s="110" t="str">
        <f t="shared" si="1"/>
        <v>Etch-VP : 表面エッチング後の真空下リン酸分解 / Vac. H₃PO₄ digestion post-etching</v>
      </c>
    </row>
    <row r="37" spans="2:7">
      <c r="B37" s="110" t="s">
        <v>70</v>
      </c>
    </row>
    <row r="38" spans="2:7">
      <c r="B38" s="110"/>
    </row>
    <row r="40" spans="2:7">
      <c r="B40" s="110" t="s">
        <v>55</v>
      </c>
      <c r="D40" s="110" t="s">
        <v>55</v>
      </c>
      <c r="E40" s="110" t="s">
        <v>42</v>
      </c>
      <c r="F40" s="110"/>
    </row>
    <row r="41" spans="2:7">
      <c r="B41" s="110" t="s">
        <v>67</v>
      </c>
      <c r="D41" s="110" t="s">
        <v>67</v>
      </c>
      <c r="E41" s="110" t="s">
        <v>50</v>
      </c>
      <c r="F41" s="110"/>
    </row>
    <row r="42" spans="2:7">
      <c r="B42" s="110" t="s">
        <v>68</v>
      </c>
      <c r="D42" s="110" t="s">
        <v>68</v>
      </c>
      <c r="E42" s="110" t="s">
        <v>50</v>
      </c>
      <c r="F42" s="110"/>
    </row>
    <row r="43" spans="2:7">
      <c r="B43" s="110" t="s">
        <v>69</v>
      </c>
      <c r="D43" s="110" t="s">
        <v>69</v>
      </c>
      <c r="E43" s="110" t="s">
        <v>50</v>
      </c>
      <c r="F43" s="110"/>
    </row>
    <row r="44" spans="2:7">
      <c r="B44" s="110" t="s">
        <v>54</v>
      </c>
      <c r="D44" s="110" t="s">
        <v>54</v>
      </c>
      <c r="E44" s="110" t="s">
        <v>50</v>
      </c>
      <c r="F44" s="110"/>
    </row>
    <row r="45" spans="2:7">
      <c r="B45" s="110" t="s">
        <v>11</v>
      </c>
      <c r="D45" s="110" t="s">
        <v>11</v>
      </c>
      <c r="E45" s="110" t="s">
        <v>50</v>
      </c>
      <c r="F45" s="110"/>
    </row>
    <row r="46" spans="2:7">
      <c r="B46" s="110" t="s">
        <v>12</v>
      </c>
      <c r="D46" s="110" t="s">
        <v>12</v>
      </c>
      <c r="E46" s="110" t="s">
        <v>50</v>
      </c>
      <c r="F46" s="110"/>
    </row>
    <row r="47" spans="2:7">
      <c r="B47" s="110" t="s">
        <v>13</v>
      </c>
      <c r="D47" s="110" t="s">
        <v>13</v>
      </c>
      <c r="E47" s="110" t="s">
        <v>50</v>
      </c>
      <c r="F47" s="110"/>
    </row>
    <row r="48" spans="2:7">
      <c r="B48" s="110" t="s">
        <v>14</v>
      </c>
      <c r="D48" s="110" t="s">
        <v>14</v>
      </c>
      <c r="E48" s="110" t="s">
        <v>50</v>
      </c>
      <c r="F48" s="110"/>
    </row>
    <row r="49" spans="2:6">
      <c r="B49" s="110" t="s">
        <v>15</v>
      </c>
      <c r="D49" s="110" t="s">
        <v>15</v>
      </c>
      <c r="E49" s="110" t="s">
        <v>50</v>
      </c>
      <c r="F49" s="110"/>
    </row>
    <row r="50" spans="2:6">
      <c r="B50" s="110" t="s">
        <v>16</v>
      </c>
      <c r="D50" s="110" t="s">
        <v>16</v>
      </c>
      <c r="E50" s="110" t="s">
        <v>50</v>
      </c>
      <c r="F50" s="110"/>
    </row>
    <row r="51" spans="2:6">
      <c r="B51" s="110" t="s">
        <v>17</v>
      </c>
      <c r="D51" s="110" t="s">
        <v>17</v>
      </c>
      <c r="E51" s="110" t="s">
        <v>50</v>
      </c>
      <c r="F51" s="110"/>
    </row>
    <row r="52" spans="2:6">
      <c r="B52" s="110" t="s">
        <v>162</v>
      </c>
      <c r="D52" s="110" t="s">
        <v>162</v>
      </c>
      <c r="E52" s="110" t="s">
        <v>50</v>
      </c>
      <c r="F52" s="110"/>
    </row>
    <row r="55" spans="2:6">
      <c r="B55" s="110" t="s">
        <v>18</v>
      </c>
      <c r="D55" s="110" t="s">
        <v>83</v>
      </c>
    </row>
    <row r="56" spans="2:6">
      <c r="B56" s="113" t="s">
        <v>73</v>
      </c>
      <c r="D56" s="110" t="s">
        <v>84</v>
      </c>
    </row>
    <row r="57" spans="2:6">
      <c r="B57" s="114" t="s">
        <v>74</v>
      </c>
      <c r="D57" s="110" t="s">
        <v>85</v>
      </c>
    </row>
    <row r="58" spans="2:6">
      <c r="D58" s="110" t="s">
        <v>86</v>
      </c>
    </row>
    <row r="59" spans="2:6">
      <c r="B59" s="110" t="s">
        <v>9</v>
      </c>
      <c r="D59" s="110" t="s">
        <v>50</v>
      </c>
    </row>
    <row r="60" spans="2:6">
      <c r="B60" s="110" t="s">
        <v>10</v>
      </c>
    </row>
    <row r="62" spans="2:6">
      <c r="B62" s="110" t="s">
        <v>25</v>
      </c>
    </row>
    <row r="63" spans="2:6">
      <c r="B63" s="110" t="s">
        <v>72</v>
      </c>
    </row>
    <row r="64" spans="2:6">
      <c r="B64" s="110" t="s">
        <v>114</v>
      </c>
    </row>
    <row r="65" spans="2:2">
      <c r="B65" s="110" t="s">
        <v>116</v>
      </c>
    </row>
    <row r="66" spans="2:2">
      <c r="B66" s="110" t="s">
        <v>115</v>
      </c>
    </row>
    <row r="67" spans="2:2">
      <c r="B67" s="110" t="s">
        <v>0</v>
      </c>
    </row>
    <row r="69" spans="2:2">
      <c r="B69" s="110" t="s">
        <v>94</v>
      </c>
    </row>
    <row r="70" spans="2:2">
      <c r="B70" s="110" t="s">
        <v>95</v>
      </c>
    </row>
    <row r="71" spans="2:2">
      <c r="B71" s="110" t="s">
        <v>96</v>
      </c>
    </row>
    <row r="72" spans="2:2">
      <c r="B72" s="110" t="s">
        <v>97</v>
      </c>
    </row>
    <row r="74" spans="2:2">
      <c r="B74" s="110" t="s">
        <v>100</v>
      </c>
    </row>
    <row r="75" spans="2:2" ht="19.5" customHeight="1">
      <c r="B75" s="112" t="s">
        <v>139</v>
      </c>
    </row>
    <row r="76" spans="2:2">
      <c r="B76" s="110" t="s">
        <v>101</v>
      </c>
    </row>
  </sheetData>
  <sheetProtection algorithmName="SHA-512" hashValue="dEClZ4jrXKTN0OQ9/Xk9vu4yep5eAEkpv2WOgnyxEEEcjFuomYGuc0enkUWB0sq5qmHIqbtMpG0YmYTCyl+pAg==" saltValue="QEqSQLPJX77OK7U++iyPuw==" spinCount="100000" sheet="1" selectLockedCells="1" selectUnlockedCell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cover</vt:lpstr>
      <vt:lpstr>Samp.list</vt:lpstr>
      <vt:lpstr>D.L.</vt:lpstr>
      <vt:lpstr>Samp.list!Print_Area</vt:lpstr>
      <vt:lpstr>カテゴリ</vt:lpstr>
      <vt:lpstr>空欄</vt:lpstr>
      <vt:lpstr>形態_Form</vt:lpstr>
      <vt:lpstr>標準試料_STD</vt:lpstr>
      <vt:lpstr>物質_Source</vt:lpstr>
    </vt:vector>
  </TitlesOfParts>
  <Company>JAEA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saito</dc:creator>
  <cp:lastModifiedBy>松原 章浩</cp:lastModifiedBy>
  <cp:lastPrinted>2026-04-03T06:08:39Z</cp:lastPrinted>
  <dcterms:created xsi:type="dcterms:W3CDTF">2009-04-27T08:21:23Z</dcterms:created>
  <dcterms:modified xsi:type="dcterms:W3CDTF">2026-04-09T02:10:28Z</dcterms:modified>
</cp:coreProperties>
</file>