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admin\Desktop\"/>
    </mc:Choice>
  </mc:AlternateContent>
  <xr:revisionPtr revIDLastSave="0" documentId="8_{BF4A6708-9F4D-4BEB-9B79-75273B2895BE}" xr6:coauthVersionLast="47" xr6:coauthVersionMax="47" xr10:uidLastSave="{00000000-0000-0000-0000-000000000000}"/>
  <bookViews>
    <workbookView xWindow="12930" yWindow="-330" windowWidth="25650" windowHeight="16545" activeTab="3" xr2:uid="{01F92F6B-9CB3-47E5-A2EE-DAC1F8F175B3}"/>
  </bookViews>
  <sheets>
    <sheet name="概要説明" sheetId="10" r:id="rId1"/>
    <sheet name="地表" sheetId="1" r:id="rId2"/>
    <sheet name="坑内" sheetId="9" r:id="rId3"/>
    <sheet name="水理試験結果" sheetId="7" r:id="rId4"/>
    <sheet name="BH座標" sheetId="8" r:id="rId5"/>
  </sheets>
  <definedNames>
    <definedName name="_xlnm._FilterDatabase" localSheetId="3" hidden="1">水理試験結果!$R$1:$R$600</definedName>
    <definedName name="Pavg" localSheetId="4">#REF!</definedName>
    <definedName name="Pavg">#REF!</definedName>
    <definedName name="_xlnm.Print_Area" localSheetId="3">水理試験結果!$A$601:$Y$756</definedName>
    <definedName name="Pwb_1" localSheetId="4">#REF!</definedName>
    <definedName name="Pwb_1">#REF!</definedName>
    <definedName name="Pwb_2" localSheetId="4">#REF!</definedName>
    <definedName name="Pwb_2">#REF!</definedName>
    <definedName name="rinf" localSheetId="4">#REF!</definedName>
    <definedName name="rinf">#REF!</definedName>
    <definedName name="rwb" localSheetId="4">#REF!</definedName>
    <definedName name="rwb">#REF!</definedName>
    <definedName name="Tstar" localSheetId="4">#REF!</definedName>
    <definedName name="Tstar">#REF!</definedName>
    <definedName name="Ttot" localSheetId="4">#REF!</definedName>
    <definedName name="Tto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95" i="8" l="1"/>
  <c r="I94" i="8"/>
  <c r="I93" i="8"/>
  <c r="I92" i="8"/>
  <c r="I91" i="8"/>
  <c r="I90" i="8"/>
  <c r="I89" i="8"/>
  <c r="I88" i="8"/>
  <c r="D88" i="8"/>
  <c r="I82" i="8"/>
  <c r="I81" i="8"/>
  <c r="I80" i="8"/>
  <c r="G80" i="8"/>
  <c r="F80" i="8"/>
  <c r="E80" i="8"/>
  <c r="I79" i="8"/>
  <c r="G79" i="8"/>
  <c r="F79" i="8"/>
  <c r="E79" i="8"/>
  <c r="I78" i="8"/>
  <c r="G77" i="8"/>
  <c r="I77" i="8" s="1"/>
  <c r="G76" i="8"/>
  <c r="I76" i="8" s="1"/>
  <c r="G75" i="8"/>
  <c r="I75" i="8" s="1"/>
  <c r="G74" i="8"/>
  <c r="I74" i="8" s="1"/>
  <c r="I73" i="8"/>
  <c r="I72" i="8"/>
  <c r="I71" i="8"/>
  <c r="I70" i="8"/>
  <c r="I69" i="8"/>
  <c r="I68" i="8"/>
  <c r="I67" i="8"/>
  <c r="I66" i="8"/>
  <c r="I65" i="8"/>
  <c r="I64" i="8"/>
  <c r="I63" i="8"/>
  <c r="I62" i="8"/>
  <c r="I61" i="8"/>
  <c r="I60" i="8"/>
  <c r="I59" i="8"/>
  <c r="I58" i="8"/>
  <c r="I57" i="8"/>
  <c r="I56" i="8"/>
  <c r="I55" i="8"/>
  <c r="I54" i="8"/>
  <c r="I53" i="8"/>
  <c r="I52" i="8"/>
  <c r="I51" i="8"/>
  <c r="I50" i="8"/>
  <c r="I49" i="8"/>
  <c r="G48" i="8"/>
  <c r="I48" i="8" s="1"/>
  <c r="I47" i="8"/>
  <c r="G47" i="8"/>
  <c r="G46" i="8"/>
  <c r="I46" i="8" s="1"/>
  <c r="G45" i="8"/>
  <c r="I45" i="8" s="1"/>
  <c r="I44" i="8"/>
  <c r="I43" i="8"/>
  <c r="I42" i="8"/>
  <c r="G41" i="8"/>
  <c r="I41" i="8" s="1"/>
  <c r="G40" i="8"/>
  <c r="I40" i="8" s="1"/>
  <c r="G39" i="8"/>
  <c r="I39" i="8" s="1"/>
  <c r="G38" i="8"/>
  <c r="I38" i="8" s="1"/>
  <c r="G37" i="8"/>
  <c r="I37" i="8" s="1"/>
  <c r="I36" i="8"/>
  <c r="I35" i="8"/>
  <c r="G34" i="8"/>
  <c r="I33" i="8"/>
  <c r="I32" i="8"/>
  <c r="G32" i="8"/>
  <c r="H32" i="8" s="1"/>
  <c r="G31" i="8"/>
  <c r="I31" i="8" s="1"/>
  <c r="I30" i="8"/>
  <c r="I29" i="8"/>
  <c r="H29" i="8"/>
  <c r="G28" i="8"/>
  <c r="G27" i="8"/>
  <c r="I27" i="8" s="1"/>
  <c r="G26" i="8"/>
  <c r="I25" i="8"/>
  <c r="G25" i="8"/>
  <c r="G24" i="8"/>
  <c r="I24" i="8" s="1"/>
  <c r="G23" i="8"/>
  <c r="G22" i="8"/>
  <c r="I22" i="8" s="1"/>
  <c r="G21" i="8"/>
  <c r="I21" i="8" s="1"/>
  <c r="I20" i="8"/>
  <c r="G20" i="8"/>
  <c r="I19" i="8"/>
  <c r="G19" i="8"/>
  <c r="G18" i="8"/>
  <c r="I18" i="8" s="1"/>
  <c r="G17" i="8"/>
  <c r="I17" i="8" s="1"/>
  <c r="I16" i="8"/>
  <c r="G16" i="8"/>
  <c r="I15" i="8"/>
  <c r="G15" i="8"/>
  <c r="G14" i="8"/>
  <c r="I14" i="8" s="1"/>
  <c r="G13" i="8"/>
  <c r="I13" i="8" s="1"/>
  <c r="I12" i="8"/>
  <c r="G12" i="8"/>
  <c r="I11" i="8"/>
  <c r="G11" i="8"/>
  <c r="G10" i="8"/>
  <c r="I10" i="8" s="1"/>
  <c r="G9" i="8"/>
  <c r="I9" i="8" s="1"/>
  <c r="I8" i="8"/>
  <c r="G8" i="8"/>
  <c r="I7" i="8"/>
  <c r="G7" i="8"/>
  <c r="G6" i="8"/>
  <c r="I6" i="8" s="1"/>
  <c r="G5" i="8"/>
  <c r="I5" i="8" s="1"/>
  <c r="I4" i="8"/>
  <c r="G4" i="8"/>
  <c r="T891" i="7"/>
  <c r="Q891" i="7"/>
  <c r="P891" i="7"/>
  <c r="Q890" i="7"/>
  <c r="T890" i="7" s="1"/>
  <c r="P890" i="7"/>
  <c r="Q889" i="7"/>
  <c r="T889" i="7" s="1"/>
  <c r="P889" i="7"/>
  <c r="Q888" i="7"/>
  <c r="T888" i="7" s="1"/>
  <c r="P888" i="7"/>
  <c r="Q887" i="7"/>
  <c r="T887" i="7" s="1"/>
  <c r="P887" i="7"/>
  <c r="Q886" i="7"/>
  <c r="T886" i="7" s="1"/>
  <c r="P886" i="7"/>
  <c r="Q885" i="7"/>
  <c r="T885" i="7" s="1"/>
  <c r="P885" i="7"/>
  <c r="Q884" i="7"/>
  <c r="T884" i="7" s="1"/>
  <c r="P884" i="7"/>
  <c r="Q882" i="7"/>
  <c r="P882" i="7"/>
  <c r="Q881" i="7"/>
  <c r="P881" i="7"/>
  <c r="Q880" i="7"/>
  <c r="P880" i="7"/>
  <c r="Q879" i="7"/>
  <c r="P879" i="7"/>
  <c r="Q878" i="7"/>
  <c r="P878" i="7"/>
  <c r="Q877" i="7"/>
  <c r="P877" i="7"/>
  <c r="Q876" i="7"/>
  <c r="P876" i="7"/>
  <c r="Q875" i="7"/>
  <c r="P875" i="7"/>
  <c r="Q874" i="7"/>
  <c r="P874" i="7"/>
  <c r="Q873" i="7"/>
  <c r="P873" i="7"/>
  <c r="Q872" i="7"/>
  <c r="P872" i="7"/>
  <c r="Q871" i="7"/>
  <c r="P871" i="7"/>
  <c r="Q870" i="7"/>
  <c r="P870" i="7"/>
  <c r="Q869" i="7"/>
  <c r="P869" i="7"/>
  <c r="Q868" i="7"/>
  <c r="P868" i="7"/>
  <c r="Q867" i="7"/>
  <c r="P867" i="7"/>
  <c r="Q866" i="7"/>
  <c r="P866" i="7"/>
  <c r="Q865" i="7"/>
  <c r="P865" i="7"/>
  <c r="Q864" i="7"/>
  <c r="P864" i="7"/>
  <c r="Q863" i="7"/>
  <c r="P863" i="7"/>
  <c r="Q862" i="7"/>
  <c r="T862" i="7" s="1"/>
  <c r="P862" i="7"/>
  <c r="Q860" i="7"/>
  <c r="T860" i="7" s="1"/>
  <c r="P860" i="7"/>
  <c r="T859" i="7"/>
  <c r="Q859" i="7"/>
  <c r="P859" i="7"/>
  <c r="Q858" i="7"/>
  <c r="T858" i="7" s="1"/>
  <c r="P858" i="7"/>
  <c r="T857" i="7"/>
  <c r="Q857" i="7"/>
  <c r="P857" i="7"/>
  <c r="Q856" i="7"/>
  <c r="T856" i="7" s="1"/>
  <c r="P856" i="7"/>
  <c r="T855" i="7"/>
  <c r="Q855" i="7"/>
  <c r="P855" i="7"/>
  <c r="Q854" i="7"/>
  <c r="T854" i="7" s="1"/>
  <c r="P854" i="7"/>
  <c r="T839" i="7"/>
  <c r="Q839" i="7"/>
  <c r="P839" i="7"/>
  <c r="Q838" i="7"/>
  <c r="T838" i="7" s="1"/>
  <c r="P838" i="7"/>
  <c r="Q837" i="7"/>
  <c r="T837" i="7" s="1"/>
  <c r="P837" i="7"/>
  <c r="T836" i="7"/>
  <c r="Q836" i="7"/>
  <c r="P836" i="7"/>
  <c r="Q835" i="7"/>
  <c r="T835" i="7" s="1"/>
  <c r="P835" i="7"/>
  <c r="Q834" i="7"/>
  <c r="T834" i="7" s="1"/>
  <c r="P834" i="7"/>
  <c r="T833" i="7"/>
  <c r="Q833" i="7"/>
  <c r="P833" i="7"/>
  <c r="Q832" i="7"/>
  <c r="T832" i="7" s="1"/>
  <c r="P832" i="7"/>
  <c r="Q831" i="7"/>
  <c r="T831" i="7" s="1"/>
  <c r="P831" i="7"/>
  <c r="Q830" i="7"/>
  <c r="T830" i="7" s="1"/>
  <c r="P830" i="7"/>
  <c r="T829" i="7"/>
  <c r="Q829" i="7"/>
  <c r="P829" i="7"/>
  <c r="Q828" i="7"/>
  <c r="T828" i="7" s="1"/>
  <c r="P828" i="7"/>
  <c r="T827" i="7"/>
  <c r="Q827" i="7"/>
  <c r="P827" i="7"/>
  <c r="Q826" i="7"/>
  <c r="T826" i="7" s="1"/>
  <c r="P826" i="7"/>
  <c r="T824" i="7"/>
  <c r="Q824" i="7"/>
  <c r="P824" i="7"/>
  <c r="Q823" i="7"/>
  <c r="T823" i="7" s="1"/>
  <c r="P823" i="7"/>
  <c r="T822" i="7"/>
  <c r="Q822" i="7"/>
  <c r="P822" i="7"/>
  <c r="Q821" i="7"/>
  <c r="T821" i="7" s="1"/>
  <c r="P821" i="7"/>
  <c r="Q820" i="7"/>
  <c r="T820" i="7" s="1"/>
  <c r="P820" i="7"/>
  <c r="T819" i="7"/>
  <c r="Q819" i="7"/>
  <c r="P819" i="7"/>
  <c r="Q818" i="7"/>
  <c r="T818" i="7" s="1"/>
  <c r="P818" i="7"/>
  <c r="Q817" i="7"/>
  <c r="T817" i="7" s="1"/>
  <c r="P817" i="7"/>
  <c r="T816" i="7"/>
  <c r="Q816" i="7"/>
  <c r="P816" i="7"/>
  <c r="Q815" i="7"/>
  <c r="T815" i="7" s="1"/>
  <c r="P815" i="7"/>
  <c r="Q814" i="7"/>
  <c r="T814" i="7" s="1"/>
  <c r="P814" i="7"/>
  <c r="Q813" i="7"/>
  <c r="T813" i="7" s="1"/>
  <c r="P813" i="7"/>
  <c r="T812" i="7"/>
  <c r="Q812" i="7"/>
  <c r="P812" i="7"/>
  <c r="Q811" i="7"/>
  <c r="T811" i="7" s="1"/>
  <c r="P811" i="7"/>
  <c r="T810" i="7"/>
  <c r="Q810" i="7"/>
  <c r="P810" i="7"/>
  <c r="Q809" i="7"/>
  <c r="T809" i="7" s="1"/>
  <c r="P809" i="7"/>
  <c r="T808" i="7"/>
  <c r="Q808" i="7"/>
  <c r="P808" i="7"/>
  <c r="Q807" i="7"/>
  <c r="T807" i="7" s="1"/>
  <c r="P807" i="7"/>
  <c r="T806" i="7"/>
  <c r="Q806" i="7"/>
  <c r="P806" i="7"/>
  <c r="Q805" i="7"/>
  <c r="T805" i="7" s="1"/>
  <c r="P805" i="7"/>
  <c r="Q804" i="7"/>
  <c r="T804" i="7" s="1"/>
  <c r="P804" i="7"/>
  <c r="T803" i="7"/>
  <c r="Q803" i="7"/>
  <c r="P803" i="7"/>
  <c r="Q789" i="7"/>
  <c r="P789" i="7"/>
  <c r="Q788" i="7"/>
  <c r="P788" i="7"/>
  <c r="Q787" i="7"/>
  <c r="P787" i="7"/>
  <c r="Q786" i="7"/>
  <c r="P786" i="7"/>
  <c r="T785" i="7"/>
  <c r="Q785" i="7"/>
  <c r="P785" i="7"/>
  <c r="Q784" i="7"/>
  <c r="T784" i="7" s="1"/>
  <c r="P784" i="7"/>
  <c r="T783" i="7"/>
  <c r="Q783" i="7"/>
  <c r="P783" i="7"/>
  <c r="Q782" i="7"/>
  <c r="T782" i="7" s="1"/>
  <c r="P782" i="7"/>
  <c r="Q781" i="7"/>
  <c r="T781" i="7" s="1"/>
  <c r="P781" i="7"/>
  <c r="Q780" i="7"/>
  <c r="T780" i="7" s="1"/>
  <c r="P780" i="7"/>
  <c r="T779" i="7"/>
  <c r="Q779" i="7"/>
  <c r="P779" i="7"/>
  <c r="Q778" i="7"/>
  <c r="T778" i="7" s="1"/>
  <c r="P778" i="7"/>
  <c r="Q777" i="7"/>
  <c r="T777" i="7" s="1"/>
  <c r="P777" i="7"/>
  <c r="Q776" i="7"/>
  <c r="T776" i="7" s="1"/>
  <c r="P776" i="7"/>
  <c r="T775" i="7"/>
  <c r="Q775" i="7"/>
  <c r="P775" i="7"/>
  <c r="Q774" i="7"/>
  <c r="T774" i="7" s="1"/>
  <c r="P774" i="7"/>
  <c r="T773" i="7"/>
  <c r="Q773" i="7"/>
  <c r="P773" i="7"/>
  <c r="Q772" i="7"/>
  <c r="T772" i="7" s="1"/>
  <c r="P772" i="7"/>
  <c r="T771" i="7"/>
  <c r="Q771" i="7"/>
  <c r="P771" i="7"/>
  <c r="Q770" i="7"/>
  <c r="T770" i="7" s="1"/>
  <c r="P770" i="7"/>
  <c r="Q768" i="7"/>
  <c r="P768" i="7"/>
  <c r="Q767" i="7"/>
  <c r="P767" i="7"/>
  <c r="Q766" i="7"/>
  <c r="P766" i="7"/>
  <c r="Q765" i="7"/>
  <c r="P765" i="7"/>
  <c r="T764" i="7"/>
  <c r="Q764" i="7"/>
  <c r="P764" i="7"/>
  <c r="Q763" i="7"/>
  <c r="T763" i="7" s="1"/>
  <c r="P763" i="7"/>
  <c r="T762" i="7"/>
  <c r="Q762" i="7"/>
  <c r="P762" i="7"/>
  <c r="Q761" i="7"/>
  <c r="T761" i="7" s="1"/>
  <c r="P761" i="7"/>
  <c r="Q760" i="7"/>
  <c r="T760" i="7" s="1"/>
  <c r="P760" i="7"/>
  <c r="Q759" i="7"/>
  <c r="T759" i="7" s="1"/>
  <c r="P759" i="7"/>
  <c r="T758" i="7"/>
  <c r="Q758" i="7"/>
  <c r="P758" i="7"/>
  <c r="Q757" i="7"/>
  <c r="T757" i="7" s="1"/>
  <c r="P757" i="7"/>
  <c r="Q756" i="7"/>
  <c r="T756" i="7" s="1"/>
  <c r="P756" i="7"/>
  <c r="Q755" i="7"/>
  <c r="T755" i="7" s="1"/>
  <c r="P755" i="7"/>
  <c r="T754" i="7"/>
  <c r="Q754" i="7"/>
  <c r="P754" i="7"/>
  <c r="Q753" i="7"/>
  <c r="T753" i="7" s="1"/>
  <c r="P753" i="7"/>
  <c r="T752" i="7"/>
  <c r="Q752" i="7"/>
  <c r="P752" i="7"/>
  <c r="Q751" i="7"/>
  <c r="T751" i="7" s="1"/>
  <c r="P751" i="7"/>
  <c r="T750" i="7"/>
  <c r="Q750" i="7"/>
  <c r="P750" i="7"/>
  <c r="Q749" i="7"/>
  <c r="T749" i="7" s="1"/>
  <c r="P749" i="7"/>
  <c r="Q748" i="7"/>
  <c r="T748" i="7" s="1"/>
  <c r="P748" i="7"/>
  <c r="Q747" i="7"/>
  <c r="T747" i="7" s="1"/>
  <c r="P747" i="7"/>
  <c r="T745" i="7"/>
  <c r="Q745" i="7"/>
  <c r="P745" i="7"/>
  <c r="Q744" i="7"/>
  <c r="T744" i="7" s="1"/>
  <c r="P744" i="7"/>
  <c r="Q743" i="7"/>
  <c r="T743" i="7" s="1"/>
  <c r="P743" i="7"/>
  <c r="Q742" i="7"/>
  <c r="T742" i="7" s="1"/>
  <c r="P742" i="7"/>
  <c r="T741" i="7"/>
  <c r="Q741" i="7"/>
  <c r="P741" i="7"/>
  <c r="Q740" i="7"/>
  <c r="T740" i="7" s="1"/>
  <c r="P740" i="7"/>
  <c r="T739" i="7"/>
  <c r="Q739" i="7"/>
  <c r="P739" i="7"/>
  <c r="Q738" i="7"/>
  <c r="T738" i="7" s="1"/>
  <c r="P738" i="7"/>
  <c r="T737" i="7"/>
  <c r="Q737" i="7"/>
  <c r="P737" i="7"/>
  <c r="Q736" i="7"/>
  <c r="T736" i="7" s="1"/>
  <c r="P736" i="7"/>
  <c r="Q735" i="7"/>
  <c r="T735" i="7" s="1"/>
  <c r="P735" i="7"/>
  <c r="Q734" i="7"/>
  <c r="T734" i="7" s="1"/>
  <c r="P734" i="7"/>
  <c r="T733" i="7"/>
  <c r="Q733" i="7"/>
  <c r="P733" i="7"/>
  <c r="Q732" i="7"/>
  <c r="T732" i="7" s="1"/>
  <c r="P732" i="7"/>
  <c r="Q731" i="7"/>
  <c r="T731" i="7" s="1"/>
  <c r="P731" i="7"/>
  <c r="Q730" i="7"/>
  <c r="T730" i="7" s="1"/>
  <c r="P730" i="7"/>
  <c r="T729" i="7"/>
  <c r="Q729" i="7"/>
  <c r="P729" i="7"/>
  <c r="Q728" i="7"/>
  <c r="T728" i="7" s="1"/>
  <c r="P728" i="7"/>
  <c r="T727" i="7"/>
  <c r="Q727" i="7"/>
  <c r="P727" i="7"/>
  <c r="Q713" i="7"/>
  <c r="P713" i="7"/>
  <c r="Q712" i="7"/>
  <c r="P712" i="7"/>
  <c r="Q710" i="7"/>
  <c r="P710" i="7"/>
  <c r="Q709" i="7"/>
  <c r="P709" i="7"/>
  <c r="Q707" i="7"/>
  <c r="P707" i="7"/>
  <c r="I707" i="7"/>
  <c r="L707" i="7" s="1"/>
  <c r="H707" i="7"/>
  <c r="K707" i="7" s="1"/>
  <c r="Q705" i="7"/>
  <c r="P705" i="7"/>
  <c r="Q704" i="7"/>
  <c r="P704" i="7"/>
  <c r="Q703" i="7"/>
  <c r="P703" i="7"/>
  <c r="Q702" i="7"/>
  <c r="P702" i="7"/>
  <c r="Q701" i="7"/>
  <c r="P701" i="7"/>
  <c r="Q700" i="7"/>
  <c r="P700" i="7"/>
  <c r="Q698" i="7"/>
  <c r="T698" i="7" s="1"/>
  <c r="P698" i="7"/>
  <c r="T697" i="7"/>
  <c r="Q697" i="7"/>
  <c r="P697" i="7"/>
  <c r="Q696" i="7"/>
  <c r="T696" i="7" s="1"/>
  <c r="P696" i="7"/>
  <c r="T695" i="7"/>
  <c r="Q695" i="7"/>
  <c r="P695" i="7"/>
  <c r="Q694" i="7"/>
  <c r="T694" i="7" s="1"/>
  <c r="P694" i="7"/>
  <c r="T693" i="7"/>
  <c r="Q693" i="7"/>
  <c r="P693" i="7"/>
  <c r="Q692" i="7"/>
  <c r="T692" i="7" s="1"/>
  <c r="P692" i="7"/>
  <c r="Q691" i="7"/>
  <c r="T691" i="7" s="1"/>
  <c r="P691" i="7"/>
  <c r="Q690" i="7"/>
  <c r="T690" i="7" s="1"/>
  <c r="P690" i="7"/>
  <c r="T689" i="7"/>
  <c r="Q689" i="7"/>
  <c r="P689" i="7"/>
  <c r="Q688" i="7"/>
  <c r="T688" i="7" s="1"/>
  <c r="P688" i="7"/>
  <c r="Q687" i="7"/>
  <c r="T687" i="7" s="1"/>
  <c r="P687" i="7"/>
  <c r="Q686" i="7"/>
  <c r="T686" i="7" s="1"/>
  <c r="P686" i="7"/>
  <c r="T685" i="7"/>
  <c r="Q685" i="7"/>
  <c r="P685" i="7"/>
  <c r="Q684" i="7"/>
  <c r="T684" i="7" s="1"/>
  <c r="P684" i="7"/>
  <c r="T683" i="7"/>
  <c r="Q683" i="7"/>
  <c r="P683" i="7"/>
  <c r="Q682" i="7"/>
  <c r="T682" i="7" s="1"/>
  <c r="P682" i="7"/>
  <c r="T681" i="7"/>
  <c r="Q681" i="7"/>
  <c r="P681" i="7"/>
  <c r="Q680" i="7"/>
  <c r="T680" i="7" s="1"/>
  <c r="P680" i="7"/>
  <c r="Q679" i="7"/>
  <c r="T679" i="7" s="1"/>
  <c r="P679" i="7"/>
  <c r="Q678" i="7"/>
  <c r="T678" i="7" s="1"/>
  <c r="P678" i="7"/>
  <c r="T677" i="7"/>
  <c r="Q677" i="7"/>
  <c r="P677" i="7"/>
  <c r="Q676" i="7"/>
  <c r="T676" i="7" s="1"/>
  <c r="P676" i="7"/>
  <c r="Q674" i="7"/>
  <c r="T674" i="7" s="1"/>
  <c r="P674" i="7"/>
  <c r="Q673" i="7"/>
  <c r="T673" i="7" s="1"/>
  <c r="P673" i="7"/>
  <c r="T672" i="7"/>
  <c r="Q672" i="7"/>
  <c r="P672" i="7"/>
  <c r="Q671" i="7"/>
  <c r="T671" i="7" s="1"/>
  <c r="P671" i="7"/>
  <c r="T670" i="7"/>
  <c r="Q670" i="7"/>
  <c r="P670" i="7"/>
  <c r="Q669" i="7"/>
  <c r="T669" i="7" s="1"/>
  <c r="P669" i="7"/>
  <c r="T668" i="7"/>
  <c r="Q668" i="7"/>
  <c r="P668" i="7"/>
  <c r="Q667" i="7"/>
  <c r="T667" i="7" s="1"/>
  <c r="P667" i="7"/>
  <c r="Q666" i="7"/>
  <c r="T666" i="7" s="1"/>
  <c r="P666" i="7"/>
  <c r="Q665" i="7"/>
  <c r="T665" i="7" s="1"/>
  <c r="P665" i="7"/>
  <c r="T664" i="7"/>
  <c r="Q664" i="7"/>
  <c r="P664" i="7"/>
  <c r="Q663" i="7"/>
  <c r="T663" i="7" s="1"/>
  <c r="P663" i="7"/>
  <c r="Q662" i="7"/>
  <c r="T662" i="7" s="1"/>
  <c r="P662" i="7"/>
  <c r="W661" i="7"/>
  <c r="T661" i="7"/>
  <c r="Q661" i="7"/>
  <c r="P661" i="7"/>
  <c r="W660" i="7"/>
  <c r="Q660" i="7"/>
  <c r="T660" i="7" s="1"/>
  <c r="P660" i="7"/>
  <c r="Q659" i="7"/>
  <c r="T659" i="7" s="1"/>
  <c r="P659" i="7"/>
  <c r="T658" i="7"/>
  <c r="Q658" i="7"/>
  <c r="P658" i="7"/>
  <c r="Q657" i="7"/>
  <c r="T657" i="7" s="1"/>
  <c r="P657" i="7"/>
  <c r="Q656" i="7"/>
  <c r="T656" i="7" s="1"/>
  <c r="P656" i="7"/>
  <c r="Q655" i="7"/>
  <c r="T655" i="7" s="1"/>
  <c r="P655" i="7"/>
  <c r="T654" i="7"/>
  <c r="Q654" i="7"/>
  <c r="P654" i="7"/>
  <c r="W653" i="7"/>
  <c r="T653" i="7"/>
  <c r="Q653" i="7"/>
  <c r="P653" i="7"/>
  <c r="W652" i="7"/>
  <c r="T652" i="7"/>
  <c r="Q652" i="7"/>
  <c r="P652" i="7"/>
  <c r="Q651" i="7"/>
  <c r="T651" i="7" s="1"/>
  <c r="P651" i="7"/>
  <c r="Q650" i="7"/>
  <c r="T650" i="7" s="1"/>
  <c r="P650" i="7"/>
  <c r="Q649" i="7"/>
  <c r="T649" i="7" s="1"/>
  <c r="P649" i="7"/>
  <c r="Q634" i="7"/>
  <c r="P634" i="7"/>
  <c r="Q633" i="7"/>
  <c r="P633" i="7"/>
  <c r="Q632" i="7"/>
  <c r="P632" i="7"/>
  <c r="Q631" i="7"/>
  <c r="P631" i="7"/>
  <c r="Q630" i="7"/>
  <c r="P630" i="7"/>
  <c r="Q629" i="7"/>
  <c r="P629" i="7"/>
  <c r="Q628" i="7"/>
  <c r="P628" i="7"/>
  <c r="Q626" i="7"/>
  <c r="P626" i="7"/>
  <c r="Q625" i="7"/>
  <c r="P625" i="7"/>
  <c r="Q624" i="7"/>
  <c r="P624" i="7"/>
  <c r="Q623" i="7"/>
  <c r="P623" i="7"/>
  <c r="Q622" i="7"/>
  <c r="P622" i="7"/>
  <c r="Q621" i="7"/>
  <c r="P621" i="7"/>
  <c r="Q620" i="7"/>
  <c r="P620" i="7"/>
  <c r="Q619" i="7"/>
  <c r="P619" i="7"/>
  <c r="Q618" i="7"/>
  <c r="P618" i="7"/>
  <c r="T616" i="7"/>
  <c r="Q616" i="7"/>
  <c r="P616" i="7"/>
  <c r="Q615" i="7"/>
  <c r="T615" i="7" s="1"/>
  <c r="P615" i="7"/>
  <c r="Q614" i="7"/>
  <c r="T614" i="7" s="1"/>
  <c r="P614" i="7"/>
  <c r="Q613" i="7"/>
  <c r="T613" i="7" s="1"/>
  <c r="P613" i="7"/>
  <c r="T612" i="7"/>
  <c r="Q612" i="7"/>
  <c r="P612" i="7"/>
  <c r="Q611" i="7"/>
  <c r="T611" i="7" s="1"/>
  <c r="P611" i="7"/>
  <c r="T610" i="7"/>
  <c r="Q610" i="7"/>
  <c r="P610" i="7"/>
  <c r="Q608" i="7"/>
  <c r="T608" i="7" s="1"/>
  <c r="P608" i="7"/>
  <c r="T607" i="7"/>
  <c r="Q607" i="7"/>
  <c r="P607" i="7"/>
  <c r="Q606" i="7"/>
  <c r="T606" i="7" s="1"/>
  <c r="P606" i="7"/>
  <c r="Q605" i="7"/>
  <c r="T605" i="7" s="1"/>
  <c r="P605" i="7"/>
  <c r="Q604" i="7"/>
  <c r="T604" i="7" s="1"/>
  <c r="P604" i="7"/>
  <c r="Q602" i="7"/>
  <c r="P602" i="7"/>
  <c r="Q601" i="7"/>
  <c r="P601" i="7"/>
  <c r="Q599" i="7"/>
  <c r="P599" i="7"/>
  <c r="Q598" i="7"/>
  <c r="P598" i="7"/>
  <c r="Q597" i="7"/>
  <c r="P597" i="7"/>
  <c r="Q596" i="7"/>
  <c r="P596" i="7"/>
  <c r="Q595" i="7"/>
  <c r="P595" i="7"/>
  <c r="Q593" i="7"/>
  <c r="P593" i="7"/>
  <c r="Q592" i="7"/>
  <c r="P592" i="7"/>
  <c r="Q591" i="7"/>
  <c r="P591" i="7"/>
  <c r="Q590" i="7"/>
  <c r="P590" i="7"/>
  <c r="Q589" i="7"/>
  <c r="P589" i="7"/>
  <c r="Q588" i="7"/>
  <c r="P588" i="7"/>
  <c r="Q587" i="7"/>
  <c r="P587" i="7"/>
  <c r="Q585" i="7"/>
  <c r="P585" i="7"/>
  <c r="Q584" i="7"/>
  <c r="P584" i="7"/>
  <c r="Q583" i="7"/>
  <c r="P583" i="7"/>
  <c r="Q582" i="7"/>
  <c r="P582" i="7"/>
  <c r="Q581" i="7"/>
  <c r="P581" i="7"/>
  <c r="Q580" i="7"/>
  <c r="P580" i="7"/>
  <c r="Q579" i="7"/>
  <c r="P579" i="7"/>
  <c r="Q578" i="7"/>
  <c r="P578" i="7"/>
  <c r="Q577" i="7"/>
  <c r="P577" i="7"/>
  <c r="S562" i="7"/>
  <c r="Q562" i="7"/>
  <c r="P562" i="7"/>
  <c r="Q561" i="7"/>
  <c r="S561" i="7" s="1"/>
  <c r="P561" i="7"/>
  <c r="Q559" i="7"/>
  <c r="P559" i="7"/>
  <c r="Q558" i="7"/>
  <c r="P558" i="7"/>
  <c r="Q557" i="7"/>
  <c r="P557" i="7"/>
  <c r="Q556" i="7"/>
  <c r="P556" i="7"/>
  <c r="Q555" i="7"/>
  <c r="P555" i="7"/>
  <c r="Q553" i="7"/>
  <c r="P553" i="7"/>
  <c r="Q552" i="7"/>
  <c r="P552" i="7"/>
  <c r="Q551" i="7"/>
  <c r="P551" i="7"/>
  <c r="Q550" i="7"/>
  <c r="P550" i="7"/>
  <c r="Q549" i="7"/>
  <c r="P549" i="7"/>
  <c r="Q548" i="7"/>
  <c r="P548" i="7"/>
  <c r="Q547" i="7"/>
  <c r="P547" i="7"/>
  <c r="Q546" i="7"/>
  <c r="P546" i="7"/>
  <c r="Q545" i="7"/>
  <c r="P545" i="7"/>
  <c r="Q544" i="7"/>
  <c r="P544" i="7"/>
  <c r="O542" i="7"/>
  <c r="N542" i="7"/>
  <c r="L542" i="7"/>
  <c r="K542" i="7"/>
  <c r="J542" i="7"/>
  <c r="P542" i="7" s="1"/>
  <c r="O541" i="7"/>
  <c r="N541" i="7"/>
  <c r="M541" i="7"/>
  <c r="L541" i="7"/>
  <c r="K541" i="7"/>
  <c r="J541" i="7"/>
  <c r="P541" i="7" s="1"/>
  <c r="O540" i="7"/>
  <c r="N540" i="7"/>
  <c r="L540" i="7"/>
  <c r="K540" i="7"/>
  <c r="J540" i="7"/>
  <c r="O539" i="7"/>
  <c r="N539" i="7"/>
  <c r="M539" i="7"/>
  <c r="L539" i="7"/>
  <c r="K539" i="7"/>
  <c r="J539" i="7"/>
  <c r="P539" i="7" s="1"/>
  <c r="P538" i="7"/>
  <c r="O538" i="7"/>
  <c r="N538" i="7"/>
  <c r="L538" i="7"/>
  <c r="K538" i="7"/>
  <c r="J538" i="7"/>
  <c r="M538" i="7" s="1"/>
  <c r="T536" i="7"/>
  <c r="Q536" i="7"/>
  <c r="U536" i="7" s="1"/>
  <c r="P536" i="7"/>
  <c r="Q535" i="7"/>
  <c r="U535" i="7" s="1"/>
  <c r="P535" i="7"/>
  <c r="Q534" i="7"/>
  <c r="U534" i="7" s="1"/>
  <c r="P534" i="7"/>
  <c r="U533" i="7"/>
  <c r="T533" i="7"/>
  <c r="Q533" i="7"/>
  <c r="P533" i="7"/>
  <c r="T532" i="7"/>
  <c r="Q532" i="7"/>
  <c r="U532" i="7" s="1"/>
  <c r="P532" i="7"/>
  <c r="U531" i="7"/>
  <c r="Q531" i="7"/>
  <c r="T531" i="7" s="1"/>
  <c r="P531" i="7"/>
  <c r="T530" i="7"/>
  <c r="Q530" i="7"/>
  <c r="U530" i="7" s="1"/>
  <c r="P530" i="7"/>
  <c r="Q529" i="7"/>
  <c r="U529" i="7" s="1"/>
  <c r="P529" i="7"/>
  <c r="Q528" i="7"/>
  <c r="U528" i="7" s="1"/>
  <c r="P528" i="7"/>
  <c r="U527" i="7"/>
  <c r="T527" i="7"/>
  <c r="Q527" i="7"/>
  <c r="P527" i="7"/>
  <c r="Q526" i="7"/>
  <c r="P526" i="7"/>
  <c r="Q524" i="7"/>
  <c r="T524" i="7" s="1"/>
  <c r="P524" i="7"/>
  <c r="L524" i="7"/>
  <c r="M524" i="7" s="1"/>
  <c r="K524" i="7"/>
  <c r="I524" i="7"/>
  <c r="J524" i="7" s="1"/>
  <c r="H524" i="7"/>
  <c r="P523" i="7"/>
  <c r="L523" i="7"/>
  <c r="Q523" i="7" s="1"/>
  <c r="K523" i="7"/>
  <c r="I523" i="7"/>
  <c r="H523" i="7"/>
  <c r="P522" i="7"/>
  <c r="L522" i="7"/>
  <c r="Q522" i="7" s="1"/>
  <c r="K522" i="7"/>
  <c r="I522" i="7"/>
  <c r="H522" i="7"/>
  <c r="J522" i="7" s="1"/>
  <c r="P521" i="7"/>
  <c r="L521" i="7"/>
  <c r="K521" i="7"/>
  <c r="Q521" i="7" s="1"/>
  <c r="I521" i="7"/>
  <c r="H521" i="7"/>
  <c r="P520" i="7"/>
  <c r="L520" i="7"/>
  <c r="K520" i="7"/>
  <c r="I520" i="7"/>
  <c r="H520" i="7"/>
  <c r="J520" i="7" s="1"/>
  <c r="P519" i="7"/>
  <c r="L519" i="7"/>
  <c r="K519" i="7"/>
  <c r="I519" i="7"/>
  <c r="H519" i="7"/>
  <c r="J519" i="7" s="1"/>
  <c r="Q518" i="7"/>
  <c r="U518" i="7" s="1"/>
  <c r="P518" i="7"/>
  <c r="M518" i="7"/>
  <c r="L518" i="7"/>
  <c r="K518" i="7"/>
  <c r="I518" i="7"/>
  <c r="J518" i="7" s="1"/>
  <c r="H518" i="7"/>
  <c r="P517" i="7"/>
  <c r="L517" i="7"/>
  <c r="Q517" i="7" s="1"/>
  <c r="U517" i="7" s="1"/>
  <c r="K517" i="7"/>
  <c r="I517" i="7"/>
  <c r="H517" i="7"/>
  <c r="J517" i="7" s="1"/>
  <c r="Q516" i="7"/>
  <c r="U516" i="7" s="1"/>
  <c r="P516" i="7"/>
  <c r="L516" i="7"/>
  <c r="M516" i="7" s="1"/>
  <c r="K516" i="7"/>
  <c r="I516" i="7"/>
  <c r="H516" i="7"/>
  <c r="P515" i="7"/>
  <c r="L515" i="7"/>
  <c r="K515" i="7"/>
  <c r="I515" i="7"/>
  <c r="H515" i="7"/>
  <c r="J515" i="7" s="1"/>
  <c r="P514" i="7"/>
  <c r="L514" i="7"/>
  <c r="K514" i="7"/>
  <c r="I514" i="7"/>
  <c r="H514" i="7"/>
  <c r="J514" i="7" s="1"/>
  <c r="Q513" i="7"/>
  <c r="U513" i="7" s="1"/>
  <c r="P513" i="7"/>
  <c r="M513" i="7"/>
  <c r="L513" i="7"/>
  <c r="K513" i="7"/>
  <c r="I513" i="7"/>
  <c r="H513" i="7"/>
  <c r="J513" i="7" s="1"/>
  <c r="P512" i="7"/>
  <c r="L512" i="7"/>
  <c r="Q512" i="7" s="1"/>
  <c r="U512" i="7" s="1"/>
  <c r="K512" i="7"/>
  <c r="I512" i="7"/>
  <c r="H512" i="7"/>
  <c r="J512" i="7" s="1"/>
  <c r="Q511" i="7"/>
  <c r="U511" i="7" s="1"/>
  <c r="P511" i="7"/>
  <c r="L511" i="7"/>
  <c r="K511" i="7"/>
  <c r="I511" i="7"/>
  <c r="H511" i="7"/>
  <c r="P509" i="7"/>
  <c r="L509" i="7"/>
  <c r="K509" i="7"/>
  <c r="M509" i="7" s="1"/>
  <c r="I509" i="7"/>
  <c r="H509" i="7"/>
  <c r="P508" i="7"/>
  <c r="L508" i="7"/>
  <c r="K508" i="7"/>
  <c r="Q508" i="7" s="1"/>
  <c r="T508" i="7" s="1"/>
  <c r="J508" i="7"/>
  <c r="I508" i="7"/>
  <c r="H508" i="7"/>
  <c r="P507" i="7"/>
  <c r="L507" i="7"/>
  <c r="K507" i="7"/>
  <c r="I507" i="7"/>
  <c r="H507" i="7"/>
  <c r="P506" i="7"/>
  <c r="L506" i="7"/>
  <c r="Q506" i="7" s="1"/>
  <c r="U506" i="7" s="1"/>
  <c r="K506" i="7"/>
  <c r="I506" i="7"/>
  <c r="H506" i="7"/>
  <c r="J506" i="7" s="1"/>
  <c r="P505" i="7"/>
  <c r="N505" i="7"/>
  <c r="H505" i="7" s="1"/>
  <c r="L505" i="7"/>
  <c r="I505" i="7"/>
  <c r="P504" i="7"/>
  <c r="M504" i="7"/>
  <c r="L504" i="7"/>
  <c r="Q504" i="7" s="1"/>
  <c r="U504" i="7" s="1"/>
  <c r="K504" i="7"/>
  <c r="I504" i="7"/>
  <c r="H504" i="7"/>
  <c r="J504" i="7" s="1"/>
  <c r="P503" i="7"/>
  <c r="L503" i="7"/>
  <c r="K503" i="7"/>
  <c r="I503" i="7"/>
  <c r="H503" i="7"/>
  <c r="P502" i="7"/>
  <c r="L502" i="7"/>
  <c r="M502" i="7" s="1"/>
  <c r="K502" i="7"/>
  <c r="I502" i="7"/>
  <c r="H502" i="7"/>
  <c r="J502" i="7" s="1"/>
  <c r="P501" i="7"/>
  <c r="L501" i="7"/>
  <c r="Q501" i="7" s="1"/>
  <c r="K501" i="7"/>
  <c r="I501" i="7"/>
  <c r="H501" i="7"/>
  <c r="P500" i="7"/>
  <c r="L500" i="7"/>
  <c r="Q500" i="7" s="1"/>
  <c r="K500" i="7"/>
  <c r="I500" i="7"/>
  <c r="H500" i="7"/>
  <c r="P499" i="7"/>
  <c r="L499" i="7"/>
  <c r="Q499" i="7" s="1"/>
  <c r="U499" i="7" s="1"/>
  <c r="K499" i="7"/>
  <c r="M499" i="7" s="1"/>
  <c r="I499" i="7"/>
  <c r="H499" i="7"/>
  <c r="J484" i="7"/>
  <c r="I484" i="7"/>
  <c r="H484" i="7"/>
  <c r="J483" i="7"/>
  <c r="I483" i="7"/>
  <c r="H483" i="7"/>
  <c r="J482" i="7"/>
  <c r="I482" i="7"/>
  <c r="H482" i="7"/>
  <c r="J481" i="7"/>
  <c r="I481" i="7"/>
  <c r="H481" i="7"/>
  <c r="J480" i="7"/>
  <c r="I480" i="7"/>
  <c r="H480" i="7"/>
  <c r="J479" i="7"/>
  <c r="I479" i="7"/>
  <c r="H479" i="7"/>
  <c r="J478" i="7"/>
  <c r="I478" i="7"/>
  <c r="H478" i="7"/>
  <c r="J477" i="7"/>
  <c r="I477" i="7"/>
  <c r="H477" i="7"/>
  <c r="J476" i="7"/>
  <c r="I476" i="7"/>
  <c r="H476" i="7"/>
  <c r="J475" i="7"/>
  <c r="I475" i="7"/>
  <c r="H475" i="7"/>
  <c r="J474" i="7"/>
  <c r="I474" i="7"/>
  <c r="H474" i="7"/>
  <c r="J473" i="7"/>
  <c r="I473" i="7"/>
  <c r="H473" i="7"/>
  <c r="J472" i="7"/>
  <c r="I472" i="7"/>
  <c r="H472" i="7"/>
  <c r="J471" i="7"/>
  <c r="I471" i="7"/>
  <c r="H471" i="7"/>
  <c r="J470" i="7"/>
  <c r="I470" i="7"/>
  <c r="H470" i="7"/>
  <c r="J469" i="7"/>
  <c r="I469" i="7"/>
  <c r="H469" i="7"/>
  <c r="J468" i="7"/>
  <c r="I468" i="7"/>
  <c r="H468" i="7"/>
  <c r="J467" i="7"/>
  <c r="I467" i="7"/>
  <c r="H467" i="7"/>
  <c r="J466" i="7"/>
  <c r="I466" i="7"/>
  <c r="H466" i="7"/>
  <c r="J465" i="7"/>
  <c r="I465" i="7"/>
  <c r="H465" i="7"/>
  <c r="Q463" i="7"/>
  <c r="U463" i="7" s="1"/>
  <c r="M463" i="7"/>
  <c r="I463" i="7"/>
  <c r="H463" i="7"/>
  <c r="Q462" i="7"/>
  <c r="U462" i="7" s="1"/>
  <c r="M462" i="7"/>
  <c r="J462" i="7"/>
  <c r="I462" i="7"/>
  <c r="H462" i="7"/>
  <c r="T461" i="7"/>
  <c r="Q461" i="7"/>
  <c r="U461" i="7" s="1"/>
  <c r="M461" i="7"/>
  <c r="I461" i="7"/>
  <c r="H461" i="7"/>
  <c r="Q460" i="7"/>
  <c r="U460" i="7" s="1"/>
  <c r="M460" i="7"/>
  <c r="I460" i="7"/>
  <c r="H460" i="7"/>
  <c r="N458" i="7"/>
  <c r="L458" i="7"/>
  <c r="M458" i="7" s="1"/>
  <c r="K458" i="7"/>
  <c r="J458" i="7"/>
  <c r="L457" i="7"/>
  <c r="K457" i="7"/>
  <c r="N457" i="7" s="1"/>
  <c r="J457" i="7"/>
  <c r="Q455" i="7"/>
  <c r="T455" i="7" s="1"/>
  <c r="M455" i="7"/>
  <c r="I455" i="7"/>
  <c r="H455" i="7"/>
  <c r="U454" i="7"/>
  <c r="Q454" i="7"/>
  <c r="T454" i="7" s="1"/>
  <c r="M454" i="7"/>
  <c r="I454" i="7"/>
  <c r="H454" i="7"/>
  <c r="Q453" i="7"/>
  <c r="U453" i="7" s="1"/>
  <c r="M453" i="7"/>
  <c r="J453" i="7"/>
  <c r="I453" i="7"/>
  <c r="H453" i="7"/>
  <c r="U452" i="7"/>
  <c r="Q452" i="7"/>
  <c r="T452" i="7" s="1"/>
  <c r="M452" i="7"/>
  <c r="I452" i="7"/>
  <c r="H452" i="7"/>
  <c r="U451" i="7"/>
  <c r="Q451" i="7"/>
  <c r="T451" i="7" s="1"/>
  <c r="M451" i="7"/>
  <c r="I451" i="7"/>
  <c r="H451" i="7"/>
  <c r="U449" i="7"/>
  <c r="Q449" i="7"/>
  <c r="T449" i="7" s="1"/>
  <c r="M449" i="7"/>
  <c r="J449" i="7"/>
  <c r="U447" i="7"/>
  <c r="S447" i="7"/>
  <c r="O447" i="7"/>
  <c r="N447" i="7"/>
  <c r="P447" i="7" s="1"/>
  <c r="M447" i="7"/>
  <c r="I447" i="7"/>
  <c r="H447" i="7"/>
  <c r="J447" i="7" s="1"/>
  <c r="U446" i="7"/>
  <c r="S446" i="7"/>
  <c r="O446" i="7"/>
  <c r="N446" i="7"/>
  <c r="P446" i="7" s="1"/>
  <c r="M446" i="7"/>
  <c r="J446" i="7"/>
  <c r="I446" i="7"/>
  <c r="H446" i="7"/>
  <c r="U445" i="7"/>
  <c r="S445" i="7"/>
  <c r="O445" i="7"/>
  <c r="N445" i="7"/>
  <c r="M445" i="7"/>
  <c r="I445" i="7"/>
  <c r="H445" i="7"/>
  <c r="J445" i="7" s="1"/>
  <c r="U444" i="7"/>
  <c r="S444" i="7"/>
  <c r="O444" i="7"/>
  <c r="N444" i="7"/>
  <c r="M444" i="7"/>
  <c r="I444" i="7"/>
  <c r="H444" i="7"/>
  <c r="J444" i="7" s="1"/>
  <c r="U443" i="7"/>
  <c r="S443" i="7"/>
  <c r="O443" i="7"/>
  <c r="N443" i="7"/>
  <c r="M443" i="7"/>
  <c r="I443" i="7"/>
  <c r="H443" i="7"/>
  <c r="U442" i="7"/>
  <c r="S442" i="7"/>
  <c r="O442" i="7"/>
  <c r="N442" i="7"/>
  <c r="P442" i="7" s="1"/>
  <c r="M442" i="7"/>
  <c r="I442" i="7"/>
  <c r="H442" i="7"/>
  <c r="U441" i="7"/>
  <c r="S441" i="7"/>
  <c r="O441" i="7"/>
  <c r="N441" i="7"/>
  <c r="M441" i="7"/>
  <c r="I441" i="7"/>
  <c r="J441" i="7" s="1"/>
  <c r="H441" i="7"/>
  <c r="U440" i="7"/>
  <c r="S440" i="7"/>
  <c r="O440" i="7"/>
  <c r="N440" i="7"/>
  <c r="P440" i="7" s="1"/>
  <c r="M440" i="7"/>
  <c r="I440" i="7"/>
  <c r="H440" i="7"/>
  <c r="J440" i="7" s="1"/>
  <c r="U439" i="7"/>
  <c r="S439" i="7"/>
  <c r="O439" i="7"/>
  <c r="N439" i="7"/>
  <c r="M439" i="7"/>
  <c r="I439" i="7"/>
  <c r="H439" i="7"/>
  <c r="U438" i="7"/>
  <c r="S438" i="7"/>
  <c r="O438" i="7"/>
  <c r="N438" i="7"/>
  <c r="M438" i="7"/>
  <c r="J438" i="7"/>
  <c r="I438" i="7"/>
  <c r="H438" i="7"/>
  <c r="U437" i="7"/>
  <c r="S437" i="7"/>
  <c r="O437" i="7"/>
  <c r="N437" i="7"/>
  <c r="M437" i="7"/>
  <c r="I437" i="7"/>
  <c r="H437" i="7"/>
  <c r="U436" i="7"/>
  <c r="S436" i="7"/>
  <c r="O436" i="7"/>
  <c r="N436" i="7"/>
  <c r="M436" i="7"/>
  <c r="I436" i="7"/>
  <c r="H436" i="7"/>
  <c r="Q434" i="7"/>
  <c r="T434" i="7" s="1"/>
  <c r="M434" i="7"/>
  <c r="I434" i="7"/>
  <c r="H434" i="7"/>
  <c r="J434" i="7" s="1"/>
  <c r="U433" i="7"/>
  <c r="Q433" i="7"/>
  <c r="T433" i="7" s="1"/>
  <c r="M433" i="7"/>
  <c r="I433" i="7"/>
  <c r="H433" i="7"/>
  <c r="U432" i="7"/>
  <c r="Q432" i="7"/>
  <c r="T432" i="7" s="1"/>
  <c r="M432" i="7"/>
  <c r="I432" i="7"/>
  <c r="H432" i="7"/>
  <c r="U431" i="7"/>
  <c r="T431" i="7"/>
  <c r="Q431" i="7"/>
  <c r="M431" i="7"/>
  <c r="I431" i="7"/>
  <c r="J431" i="7" s="1"/>
  <c r="H431" i="7"/>
  <c r="U430" i="7"/>
  <c r="Q430" i="7"/>
  <c r="T430" i="7" s="1"/>
  <c r="M430" i="7"/>
  <c r="I430" i="7"/>
  <c r="H430" i="7"/>
  <c r="J430" i="7" s="1"/>
  <c r="Q429" i="7"/>
  <c r="T429" i="7" s="1"/>
  <c r="M429" i="7"/>
  <c r="J429" i="7"/>
  <c r="Q428" i="7"/>
  <c r="T428" i="7" s="1"/>
  <c r="M428" i="7"/>
  <c r="J428" i="7"/>
  <c r="U427" i="7"/>
  <c r="T427" i="7"/>
  <c r="Q427" i="7"/>
  <c r="M427" i="7"/>
  <c r="J427" i="7"/>
  <c r="U426" i="7"/>
  <c r="Q426" i="7"/>
  <c r="T426" i="7" s="1"/>
  <c r="M426" i="7"/>
  <c r="J426" i="7"/>
  <c r="U425" i="7"/>
  <c r="Q425" i="7"/>
  <c r="S425" i="7" s="1"/>
  <c r="M425" i="7"/>
  <c r="J425" i="7"/>
  <c r="U424" i="7"/>
  <c r="Q424" i="7"/>
  <c r="S424" i="7" s="1"/>
  <c r="M424" i="7"/>
  <c r="J424" i="7"/>
  <c r="U423" i="7"/>
  <c r="S423" i="7"/>
  <c r="Q423" i="7"/>
  <c r="M423" i="7"/>
  <c r="J423" i="7"/>
  <c r="U422" i="7"/>
  <c r="Q422" i="7"/>
  <c r="S422" i="7" s="1"/>
  <c r="M422" i="7"/>
  <c r="J422" i="7"/>
  <c r="U421" i="7"/>
  <c r="S421" i="7"/>
  <c r="Q421" i="7"/>
  <c r="M421" i="7"/>
  <c r="J421" i="7"/>
  <c r="U420" i="7"/>
  <c r="Q420" i="7"/>
  <c r="S420" i="7" s="1"/>
  <c r="M420" i="7"/>
  <c r="J420" i="7"/>
  <c r="S419" i="7"/>
  <c r="Q419" i="7"/>
  <c r="U419" i="7" s="1"/>
  <c r="M419" i="7"/>
  <c r="J419" i="7"/>
  <c r="U418" i="7"/>
  <c r="Q418" i="7"/>
  <c r="S418" i="7" s="1"/>
  <c r="M418" i="7"/>
  <c r="J418" i="7"/>
  <c r="U417" i="7"/>
  <c r="Q417" i="7"/>
  <c r="S417" i="7" s="1"/>
  <c r="M417" i="7"/>
  <c r="J417" i="7"/>
  <c r="U416" i="7"/>
  <c r="Q416" i="7"/>
  <c r="S416" i="7" s="1"/>
  <c r="M416" i="7"/>
  <c r="J416" i="7"/>
  <c r="U415" i="7"/>
  <c r="S415" i="7"/>
  <c r="Q415" i="7"/>
  <c r="M415" i="7"/>
  <c r="J415" i="7"/>
  <c r="U414" i="7"/>
  <c r="Q414" i="7"/>
  <c r="S414" i="7" s="1"/>
  <c r="M414" i="7"/>
  <c r="J414" i="7"/>
  <c r="U413" i="7"/>
  <c r="S413" i="7"/>
  <c r="Q413" i="7"/>
  <c r="M413" i="7"/>
  <c r="J413" i="7"/>
  <c r="U412" i="7"/>
  <c r="Q412" i="7"/>
  <c r="S412" i="7" s="1"/>
  <c r="M412" i="7"/>
  <c r="J412" i="7"/>
  <c r="U411" i="7"/>
  <c r="S411" i="7"/>
  <c r="Q411" i="7"/>
  <c r="M411" i="7"/>
  <c r="J411" i="7"/>
  <c r="U410" i="7"/>
  <c r="Q410" i="7"/>
  <c r="S410" i="7" s="1"/>
  <c r="M410" i="7"/>
  <c r="J410" i="7"/>
  <c r="U409" i="7"/>
  <c r="S409" i="7"/>
  <c r="Q409" i="7"/>
  <c r="M409" i="7"/>
  <c r="J409" i="7"/>
  <c r="U408" i="7"/>
  <c r="Q408" i="7"/>
  <c r="S408" i="7" s="1"/>
  <c r="M408" i="7"/>
  <c r="J408" i="7"/>
  <c r="U407" i="7"/>
  <c r="S407" i="7"/>
  <c r="Q407" i="7"/>
  <c r="M407" i="7"/>
  <c r="J407" i="7"/>
  <c r="S406" i="7"/>
  <c r="Q406" i="7"/>
  <c r="U406" i="7" s="1"/>
  <c r="M406" i="7"/>
  <c r="J406" i="7"/>
  <c r="V405" i="7"/>
  <c r="Q405" i="7"/>
  <c r="T405" i="7" s="1"/>
  <c r="M405" i="7"/>
  <c r="J405" i="7"/>
  <c r="U404" i="7"/>
  <c r="Q404" i="7"/>
  <c r="S404" i="7" s="1"/>
  <c r="M404" i="7"/>
  <c r="J404" i="7"/>
  <c r="U403" i="7"/>
  <c r="Q403" i="7"/>
  <c r="S403" i="7" s="1"/>
  <c r="M403" i="7"/>
  <c r="J403" i="7"/>
  <c r="U402" i="7"/>
  <c r="Q402" i="7"/>
  <c r="S402" i="7" s="1"/>
  <c r="M402" i="7"/>
  <c r="J402" i="7"/>
  <c r="U401" i="7"/>
  <c r="Q401" i="7"/>
  <c r="S401" i="7" s="1"/>
  <c r="M401" i="7"/>
  <c r="J401" i="7"/>
  <c r="U400" i="7"/>
  <c r="Q400" i="7"/>
  <c r="S400" i="7" s="1"/>
  <c r="M400" i="7"/>
  <c r="J400" i="7"/>
  <c r="U386" i="7"/>
  <c r="Q386" i="7"/>
  <c r="M386" i="7"/>
  <c r="J386" i="7"/>
  <c r="U385" i="7"/>
  <c r="S385" i="7"/>
  <c r="Q385" i="7"/>
  <c r="M385" i="7"/>
  <c r="J385" i="7"/>
  <c r="U384" i="7"/>
  <c r="Q384" i="7"/>
  <c r="S384" i="7" s="1"/>
  <c r="M384" i="7"/>
  <c r="J384" i="7"/>
  <c r="U383" i="7"/>
  <c r="Q383" i="7"/>
  <c r="S383" i="7" s="1"/>
  <c r="M383" i="7"/>
  <c r="J383" i="7"/>
  <c r="U382" i="7"/>
  <c r="Q382" i="7"/>
  <c r="S382" i="7" s="1"/>
  <c r="M382" i="7"/>
  <c r="J382" i="7"/>
  <c r="U381" i="7"/>
  <c r="S381" i="7"/>
  <c r="Q381" i="7"/>
  <c r="M381" i="7"/>
  <c r="J381" i="7"/>
  <c r="U380" i="7"/>
  <c r="Q380" i="7"/>
  <c r="M380" i="7"/>
  <c r="I380" i="7"/>
  <c r="H380" i="7"/>
  <c r="U379" i="7"/>
  <c r="Q379" i="7"/>
  <c r="S379" i="7" s="1"/>
  <c r="M379" i="7"/>
  <c r="I379" i="7"/>
  <c r="H379" i="7"/>
  <c r="U378" i="7"/>
  <c r="Q378" i="7"/>
  <c r="S378" i="7" s="1"/>
  <c r="M378" i="7"/>
  <c r="J378" i="7"/>
  <c r="U377" i="7"/>
  <c r="Q377" i="7"/>
  <c r="M377" i="7"/>
  <c r="J377" i="7"/>
  <c r="U376" i="7"/>
  <c r="Q376" i="7"/>
  <c r="S376" i="7" s="1"/>
  <c r="M376" i="7"/>
  <c r="J376" i="7"/>
  <c r="U375" i="7"/>
  <c r="S375" i="7"/>
  <c r="Q375" i="7"/>
  <c r="M375" i="7"/>
  <c r="J375" i="7"/>
  <c r="U374" i="7"/>
  <c r="Q374" i="7"/>
  <c r="S374" i="7" s="1"/>
  <c r="M374" i="7"/>
  <c r="J374" i="7"/>
  <c r="U373" i="7"/>
  <c r="Q373" i="7"/>
  <c r="S373" i="7" s="1"/>
  <c r="M373" i="7"/>
  <c r="J373" i="7"/>
  <c r="U372" i="7"/>
  <c r="Q372" i="7"/>
  <c r="S372" i="7" s="1"/>
  <c r="M372" i="7"/>
  <c r="J372" i="7"/>
  <c r="U371" i="7"/>
  <c r="Q371" i="7"/>
  <c r="S371" i="7" s="1"/>
  <c r="M371" i="7"/>
  <c r="J371" i="7"/>
  <c r="U370" i="7"/>
  <c r="Q370" i="7"/>
  <c r="S370" i="7" s="1"/>
  <c r="M370" i="7"/>
  <c r="J370" i="7"/>
  <c r="U369" i="7"/>
  <c r="Q369" i="7"/>
  <c r="S369" i="7" s="1"/>
  <c r="M369" i="7"/>
  <c r="J369" i="7"/>
  <c r="U368" i="7"/>
  <c r="Q368" i="7"/>
  <c r="S368" i="7" s="1"/>
  <c r="M368" i="7"/>
  <c r="J368" i="7"/>
  <c r="U367" i="7"/>
  <c r="Q367" i="7"/>
  <c r="S367" i="7" s="1"/>
  <c r="M367" i="7"/>
  <c r="J367" i="7"/>
  <c r="U366" i="7"/>
  <c r="S366" i="7"/>
  <c r="Q366" i="7"/>
  <c r="M366" i="7"/>
  <c r="J366" i="7"/>
  <c r="U365" i="7"/>
  <c r="Q365" i="7"/>
  <c r="S365" i="7" s="1"/>
  <c r="M365" i="7"/>
  <c r="J365" i="7"/>
  <c r="U364" i="7"/>
  <c r="Q364" i="7"/>
  <c r="S364" i="7" s="1"/>
  <c r="M364" i="7"/>
  <c r="J364" i="7"/>
  <c r="U363" i="7"/>
  <c r="S363" i="7"/>
  <c r="Q363" i="7"/>
  <c r="M363" i="7"/>
  <c r="J363" i="7"/>
  <c r="U362" i="7"/>
  <c r="Q362" i="7"/>
  <c r="S362" i="7" s="1"/>
  <c r="M362" i="7"/>
  <c r="J362" i="7"/>
  <c r="U361" i="7"/>
  <c r="Q361" i="7"/>
  <c r="S361" i="7" s="1"/>
  <c r="M361" i="7"/>
  <c r="J361" i="7"/>
  <c r="U360" i="7"/>
  <c r="Q360" i="7"/>
  <c r="S360" i="7" s="1"/>
  <c r="M360" i="7"/>
  <c r="J360" i="7"/>
  <c r="U359" i="7"/>
  <c r="S359" i="7"/>
  <c r="Q359" i="7"/>
  <c r="M359" i="7"/>
  <c r="J359" i="7"/>
  <c r="U358" i="7"/>
  <c r="Q358" i="7"/>
  <c r="S358" i="7" s="1"/>
  <c r="M358" i="7"/>
  <c r="J358" i="7"/>
  <c r="U357" i="7"/>
  <c r="S357" i="7"/>
  <c r="Q357" i="7"/>
  <c r="M357" i="7"/>
  <c r="J357" i="7"/>
  <c r="U356" i="7"/>
  <c r="Q356" i="7"/>
  <c r="S356" i="7" s="1"/>
  <c r="M356" i="7"/>
  <c r="J356" i="7"/>
  <c r="U355" i="7"/>
  <c r="S355" i="7"/>
  <c r="Q355" i="7"/>
  <c r="M355" i="7"/>
  <c r="J355" i="7"/>
  <c r="U354" i="7"/>
  <c r="Q354" i="7"/>
  <c r="S354" i="7" s="1"/>
  <c r="M354" i="7"/>
  <c r="J354" i="7"/>
  <c r="U353" i="7"/>
  <c r="S353" i="7"/>
  <c r="Q353" i="7"/>
  <c r="M353" i="7"/>
  <c r="J353" i="7"/>
  <c r="U352" i="7"/>
  <c r="Q352" i="7"/>
  <c r="S352" i="7" s="1"/>
  <c r="M352" i="7"/>
  <c r="J352" i="7"/>
  <c r="U351" i="7"/>
  <c r="S351" i="7"/>
  <c r="Q351" i="7"/>
  <c r="M351" i="7"/>
  <c r="J351" i="7"/>
  <c r="U350" i="7"/>
  <c r="S350" i="7"/>
  <c r="Q350" i="7"/>
  <c r="M350" i="7"/>
  <c r="J350" i="7"/>
  <c r="U349" i="7"/>
  <c r="Q349" i="7"/>
  <c r="S349" i="7" s="1"/>
  <c r="M349" i="7"/>
  <c r="J349" i="7"/>
  <c r="U348" i="7"/>
  <c r="Q348" i="7"/>
  <c r="S348" i="7" s="1"/>
  <c r="M348" i="7"/>
  <c r="J348" i="7"/>
  <c r="U347" i="7"/>
  <c r="Q347" i="7"/>
  <c r="S347" i="7" s="1"/>
  <c r="M347" i="7"/>
  <c r="J347" i="7"/>
  <c r="U345" i="7"/>
  <c r="Q345" i="7"/>
  <c r="S345" i="7" s="1"/>
  <c r="M345" i="7"/>
  <c r="J345" i="7"/>
  <c r="U344" i="7"/>
  <c r="Q344" i="7"/>
  <c r="S344" i="7" s="1"/>
  <c r="M344" i="7"/>
  <c r="J344" i="7"/>
  <c r="U343" i="7"/>
  <c r="Q343" i="7"/>
  <c r="S343" i="7" s="1"/>
  <c r="M343" i="7"/>
  <c r="J343" i="7"/>
  <c r="U342" i="7"/>
  <c r="Q342" i="7"/>
  <c r="S342" i="7" s="1"/>
  <c r="M342" i="7"/>
  <c r="J342" i="7"/>
  <c r="U341" i="7"/>
  <c r="S341" i="7"/>
  <c r="Q341" i="7"/>
  <c r="M341" i="7"/>
  <c r="J341" i="7"/>
  <c r="U340" i="7"/>
  <c r="S340" i="7"/>
  <c r="Q340" i="7"/>
  <c r="M340" i="7"/>
  <c r="J340" i="7"/>
  <c r="U339" i="7"/>
  <c r="Q339" i="7"/>
  <c r="S339" i="7" s="1"/>
  <c r="M339" i="7"/>
  <c r="J339" i="7"/>
  <c r="U338" i="7"/>
  <c r="Q338" i="7"/>
  <c r="S338" i="7" s="1"/>
  <c r="M338" i="7"/>
  <c r="J338" i="7"/>
  <c r="U337" i="7"/>
  <c r="Q337" i="7"/>
  <c r="S337" i="7" s="1"/>
  <c r="M337" i="7"/>
  <c r="J337" i="7"/>
  <c r="U336" i="7"/>
  <c r="S336" i="7"/>
  <c r="Q336" i="7"/>
  <c r="M336" i="7"/>
  <c r="J336" i="7"/>
  <c r="U335" i="7"/>
  <c r="Q335" i="7"/>
  <c r="S335" i="7" s="1"/>
  <c r="M335" i="7"/>
  <c r="J335" i="7"/>
  <c r="U334" i="7"/>
  <c r="Q334" i="7"/>
  <c r="S334" i="7" s="1"/>
  <c r="M334" i="7"/>
  <c r="J334" i="7"/>
  <c r="U333" i="7"/>
  <c r="S333" i="7"/>
  <c r="Q333" i="7"/>
  <c r="M333" i="7"/>
  <c r="J333" i="7"/>
  <c r="U332" i="7"/>
  <c r="S332" i="7"/>
  <c r="Q332" i="7"/>
  <c r="M332" i="7"/>
  <c r="J332" i="7"/>
  <c r="U331" i="7"/>
  <c r="Q331" i="7"/>
  <c r="S331" i="7" s="1"/>
  <c r="M331" i="7"/>
  <c r="J331" i="7"/>
  <c r="Q330" i="7"/>
  <c r="U330" i="7" s="1"/>
  <c r="M330" i="7"/>
  <c r="J330" i="7"/>
  <c r="U329" i="7"/>
  <c r="Q329" i="7"/>
  <c r="S329" i="7" s="1"/>
  <c r="M329" i="7"/>
  <c r="J329" i="7"/>
  <c r="U328" i="7"/>
  <c r="Q328" i="7"/>
  <c r="S328" i="7" s="1"/>
  <c r="M328" i="7"/>
  <c r="J328" i="7"/>
  <c r="U327" i="7"/>
  <c r="Q327" i="7"/>
  <c r="S327" i="7" s="1"/>
  <c r="M327" i="7"/>
  <c r="J327" i="7"/>
  <c r="Q326" i="7"/>
  <c r="U326" i="7" s="1"/>
  <c r="M326" i="7"/>
  <c r="J326" i="7"/>
  <c r="U325" i="7"/>
  <c r="Q325" i="7"/>
  <c r="S325" i="7" s="1"/>
  <c r="M325" i="7"/>
  <c r="J325" i="7"/>
  <c r="S324" i="7"/>
  <c r="Q324" i="7"/>
  <c r="U324" i="7" s="1"/>
  <c r="M324" i="7"/>
  <c r="J324" i="7"/>
  <c r="U323" i="7"/>
  <c r="Q323" i="7"/>
  <c r="S323" i="7" s="1"/>
  <c r="M323" i="7"/>
  <c r="J323" i="7"/>
  <c r="S322" i="7"/>
  <c r="Q322" i="7"/>
  <c r="U322" i="7" s="1"/>
  <c r="M322" i="7"/>
  <c r="J322" i="7"/>
  <c r="Q321" i="7"/>
  <c r="U321" i="7" s="1"/>
  <c r="M321" i="7"/>
  <c r="J321" i="7"/>
  <c r="U320" i="7"/>
  <c r="Q320" i="7"/>
  <c r="S320" i="7" s="1"/>
  <c r="M320" i="7"/>
  <c r="J320" i="7"/>
  <c r="Q319" i="7"/>
  <c r="M319" i="7"/>
  <c r="J319" i="7"/>
  <c r="U318" i="7"/>
  <c r="Q318" i="7"/>
  <c r="S318" i="7" s="1"/>
  <c r="M318" i="7"/>
  <c r="J318" i="7"/>
  <c r="Q317" i="7"/>
  <c r="U317" i="7" s="1"/>
  <c r="M317" i="7"/>
  <c r="J317" i="7"/>
  <c r="U316" i="7"/>
  <c r="S316" i="7"/>
  <c r="Q316" i="7"/>
  <c r="M316" i="7"/>
  <c r="J316" i="7"/>
  <c r="U315" i="7"/>
  <c r="Q315" i="7"/>
  <c r="S315" i="7" s="1"/>
  <c r="M315" i="7"/>
  <c r="J315" i="7"/>
  <c r="U314" i="7"/>
  <c r="S314" i="7"/>
  <c r="Q314" i="7"/>
  <c r="M314" i="7"/>
  <c r="J314" i="7"/>
  <c r="Q313" i="7"/>
  <c r="U313" i="7" s="1"/>
  <c r="M313" i="7"/>
  <c r="J313" i="7"/>
  <c r="U312" i="7"/>
  <c r="S312" i="7"/>
  <c r="Q312" i="7"/>
  <c r="M312" i="7"/>
  <c r="J312" i="7"/>
  <c r="Q311" i="7"/>
  <c r="M311" i="7"/>
  <c r="J311" i="7"/>
  <c r="Q310" i="7"/>
  <c r="U310" i="7" s="1"/>
  <c r="M310" i="7"/>
  <c r="J310" i="7"/>
  <c r="U309" i="7"/>
  <c r="Q309" i="7"/>
  <c r="S309" i="7" s="1"/>
  <c r="M309" i="7"/>
  <c r="J309" i="7"/>
  <c r="U295" i="7"/>
  <c r="S295" i="7"/>
  <c r="Q295" i="7"/>
  <c r="M295" i="7"/>
  <c r="J295" i="7"/>
  <c r="U294" i="7"/>
  <c r="Q294" i="7"/>
  <c r="S294" i="7" s="1"/>
  <c r="M294" i="7"/>
  <c r="J294" i="7"/>
  <c r="U293" i="7"/>
  <c r="S293" i="7"/>
  <c r="Q293" i="7"/>
  <c r="M293" i="7"/>
  <c r="J293" i="7"/>
  <c r="U292" i="7"/>
  <c r="Q292" i="7"/>
  <c r="S292" i="7" s="1"/>
  <c r="M292" i="7"/>
  <c r="J292" i="7"/>
  <c r="U291" i="7"/>
  <c r="S291" i="7"/>
  <c r="Q291" i="7"/>
  <c r="M291" i="7"/>
  <c r="J291" i="7"/>
  <c r="U290" i="7"/>
  <c r="Q290" i="7"/>
  <c r="S290" i="7" s="1"/>
  <c r="M290" i="7"/>
  <c r="J290" i="7"/>
  <c r="U289" i="7"/>
  <c r="Q289" i="7"/>
  <c r="S289" i="7" s="1"/>
  <c r="M289" i="7"/>
  <c r="J289" i="7"/>
  <c r="U288" i="7"/>
  <c r="Q288" i="7"/>
  <c r="S288" i="7" s="1"/>
  <c r="M288" i="7"/>
  <c r="J288" i="7"/>
  <c r="U287" i="7"/>
  <c r="S287" i="7"/>
  <c r="Q287" i="7"/>
  <c r="M287" i="7"/>
  <c r="J287" i="7"/>
  <c r="U286" i="7"/>
  <c r="Q286" i="7"/>
  <c r="S286" i="7" s="1"/>
  <c r="M286" i="7"/>
  <c r="J286" i="7"/>
  <c r="U285" i="7"/>
  <c r="S285" i="7"/>
  <c r="Q285" i="7"/>
  <c r="M285" i="7"/>
  <c r="J285" i="7"/>
  <c r="U284" i="7"/>
  <c r="Q284" i="7"/>
  <c r="S284" i="7" s="1"/>
  <c r="M284" i="7"/>
  <c r="J284" i="7"/>
  <c r="U283" i="7"/>
  <c r="S283" i="7"/>
  <c r="Q283" i="7"/>
  <c r="M283" i="7"/>
  <c r="J283" i="7"/>
  <c r="U282" i="7"/>
  <c r="Q282" i="7"/>
  <c r="S282" i="7" s="1"/>
  <c r="M282" i="7"/>
  <c r="J282" i="7"/>
  <c r="U281" i="7"/>
  <c r="Q281" i="7"/>
  <c r="S281" i="7" s="1"/>
  <c r="M281" i="7"/>
  <c r="J281" i="7"/>
  <c r="U280" i="7"/>
  <c r="Q280" i="7"/>
  <c r="S280" i="7" s="1"/>
  <c r="M280" i="7"/>
  <c r="J280" i="7"/>
  <c r="U279" i="7"/>
  <c r="S279" i="7"/>
  <c r="Q279" i="7"/>
  <c r="M279" i="7"/>
  <c r="J279" i="7"/>
  <c r="U278" i="7"/>
  <c r="Q278" i="7"/>
  <c r="S278" i="7" s="1"/>
  <c r="M278" i="7"/>
  <c r="J278" i="7"/>
  <c r="U277" i="7"/>
  <c r="S277" i="7"/>
  <c r="Q277" i="7"/>
  <c r="M277" i="7"/>
  <c r="J277" i="7"/>
  <c r="U276" i="7"/>
  <c r="Q276" i="7"/>
  <c r="S276" i="7" s="1"/>
  <c r="M276" i="7"/>
  <c r="J276" i="7"/>
  <c r="U275" i="7"/>
  <c r="S275" i="7"/>
  <c r="Q275" i="7"/>
  <c r="M275" i="7"/>
  <c r="J275" i="7"/>
  <c r="U274" i="7"/>
  <c r="Q274" i="7"/>
  <c r="S274" i="7" s="1"/>
  <c r="M274" i="7"/>
  <c r="J274" i="7"/>
  <c r="U273" i="7"/>
  <c r="Q273" i="7"/>
  <c r="S273" i="7" s="1"/>
  <c r="M273" i="7"/>
  <c r="J273" i="7"/>
  <c r="U272" i="7"/>
  <c r="Q272" i="7"/>
  <c r="S272" i="7" s="1"/>
  <c r="M272" i="7"/>
  <c r="J272" i="7"/>
  <c r="U270" i="7"/>
  <c r="S270" i="7"/>
  <c r="Q270" i="7"/>
  <c r="M270" i="7"/>
  <c r="J270" i="7"/>
  <c r="U269" i="7"/>
  <c r="Q269" i="7"/>
  <c r="S269" i="7" s="1"/>
  <c r="M269" i="7"/>
  <c r="J269" i="7"/>
  <c r="U268" i="7"/>
  <c r="S268" i="7"/>
  <c r="Q268" i="7"/>
  <c r="M268" i="7"/>
  <c r="J268" i="7"/>
  <c r="U267" i="7"/>
  <c r="Q267" i="7"/>
  <c r="S267" i="7" s="1"/>
  <c r="M267" i="7"/>
  <c r="J267" i="7"/>
  <c r="U266" i="7"/>
  <c r="S266" i="7"/>
  <c r="Q266" i="7"/>
  <c r="M266" i="7"/>
  <c r="J266" i="7"/>
  <c r="U265" i="7"/>
  <c r="Q265" i="7"/>
  <c r="S265" i="7" s="1"/>
  <c r="M265" i="7"/>
  <c r="J265" i="7"/>
  <c r="U264" i="7"/>
  <c r="Q264" i="7"/>
  <c r="S264" i="7" s="1"/>
  <c r="M264" i="7"/>
  <c r="J264" i="7"/>
  <c r="U263" i="7"/>
  <c r="Q263" i="7"/>
  <c r="S263" i="7" s="1"/>
  <c r="M263" i="7"/>
  <c r="J263" i="7"/>
  <c r="U262" i="7"/>
  <c r="S262" i="7"/>
  <c r="Q262" i="7"/>
  <c r="M262" i="7"/>
  <c r="J262" i="7"/>
  <c r="U261" i="7"/>
  <c r="Q261" i="7"/>
  <c r="S261" i="7" s="1"/>
  <c r="M261" i="7"/>
  <c r="J261" i="7"/>
  <c r="U260" i="7"/>
  <c r="S260" i="7"/>
  <c r="Q260" i="7"/>
  <c r="M260" i="7"/>
  <c r="J260" i="7"/>
  <c r="U259" i="7"/>
  <c r="Q259" i="7"/>
  <c r="S259" i="7" s="1"/>
  <c r="M259" i="7"/>
  <c r="J259" i="7"/>
  <c r="U258" i="7"/>
  <c r="S258" i="7"/>
  <c r="Q258" i="7"/>
  <c r="M258" i="7"/>
  <c r="J258" i="7"/>
  <c r="U257" i="7"/>
  <c r="Q257" i="7"/>
  <c r="S257" i="7" s="1"/>
  <c r="M257" i="7"/>
  <c r="J257" i="7"/>
  <c r="U256" i="7"/>
  <c r="Q256" i="7"/>
  <c r="S256" i="7" s="1"/>
  <c r="M256" i="7"/>
  <c r="J256" i="7"/>
  <c r="U255" i="7"/>
  <c r="Q255" i="7"/>
  <c r="S255" i="7" s="1"/>
  <c r="M255" i="7"/>
  <c r="J255" i="7"/>
  <c r="U254" i="7"/>
  <c r="S254" i="7"/>
  <c r="Q254" i="7"/>
  <c r="M254" i="7"/>
  <c r="J254" i="7"/>
  <c r="U253" i="7"/>
  <c r="Q253" i="7"/>
  <c r="S253" i="7" s="1"/>
  <c r="M253" i="7"/>
  <c r="J253" i="7"/>
  <c r="U252" i="7"/>
  <c r="S252" i="7"/>
  <c r="Q252" i="7"/>
  <c r="M252" i="7"/>
  <c r="J252" i="7"/>
  <c r="U251" i="7"/>
  <c r="Q251" i="7"/>
  <c r="S251" i="7" s="1"/>
  <c r="M251" i="7"/>
  <c r="J251" i="7"/>
  <c r="U250" i="7"/>
  <c r="S250" i="7"/>
  <c r="Q250" i="7"/>
  <c r="M250" i="7"/>
  <c r="J250" i="7"/>
  <c r="U249" i="7"/>
  <c r="Q249" i="7"/>
  <c r="S249" i="7" s="1"/>
  <c r="M249" i="7"/>
  <c r="J249" i="7"/>
  <c r="U248" i="7"/>
  <c r="Q248" i="7"/>
  <c r="S248" i="7" s="1"/>
  <c r="M248" i="7"/>
  <c r="J248" i="7"/>
  <c r="U247" i="7"/>
  <c r="Q247" i="7"/>
  <c r="S247" i="7" s="1"/>
  <c r="M247" i="7"/>
  <c r="J247" i="7"/>
  <c r="U246" i="7"/>
  <c r="S246" i="7"/>
  <c r="Q246" i="7"/>
  <c r="M246" i="7"/>
  <c r="J246" i="7"/>
  <c r="U245" i="7"/>
  <c r="Q245" i="7"/>
  <c r="S245" i="7" s="1"/>
  <c r="M245" i="7"/>
  <c r="J245" i="7"/>
  <c r="U244" i="7"/>
  <c r="S244" i="7"/>
  <c r="Q244" i="7"/>
  <c r="M244" i="7"/>
  <c r="J244" i="7"/>
  <c r="U243" i="7"/>
  <c r="Q243" i="7"/>
  <c r="S243" i="7" s="1"/>
  <c r="M243" i="7"/>
  <c r="J243" i="7"/>
  <c r="U242" i="7"/>
  <c r="S242" i="7"/>
  <c r="Q242" i="7"/>
  <c r="M242" i="7"/>
  <c r="J242" i="7"/>
  <c r="U241" i="7"/>
  <c r="Q241" i="7"/>
  <c r="S241" i="7" s="1"/>
  <c r="M241" i="7"/>
  <c r="J241" i="7"/>
  <c r="U240" i="7"/>
  <c r="Q240" i="7"/>
  <c r="S240" i="7" s="1"/>
  <c r="M240" i="7"/>
  <c r="J240" i="7"/>
  <c r="U239" i="7"/>
  <c r="Q239" i="7"/>
  <c r="S239" i="7" s="1"/>
  <c r="M239" i="7"/>
  <c r="J239" i="7"/>
  <c r="U238" i="7"/>
  <c r="S238" i="7"/>
  <c r="Q238" i="7"/>
  <c r="M238" i="7"/>
  <c r="J238" i="7"/>
  <c r="U237" i="7"/>
  <c r="Q237" i="7"/>
  <c r="S237" i="7" s="1"/>
  <c r="M237" i="7"/>
  <c r="J237" i="7"/>
  <c r="W222" i="7"/>
  <c r="V222" i="7"/>
  <c r="Q222" i="7"/>
  <c r="T222" i="7" s="1"/>
  <c r="M222" i="7"/>
  <c r="I222" i="7"/>
  <c r="H222" i="7"/>
  <c r="W221" i="7"/>
  <c r="V221" i="7"/>
  <c r="Q221" i="7"/>
  <c r="T221" i="7" s="1"/>
  <c r="M221" i="7"/>
  <c r="I221" i="7"/>
  <c r="H221" i="7"/>
  <c r="W220" i="7"/>
  <c r="V220" i="7"/>
  <c r="Q220" i="7"/>
  <c r="T220" i="7" s="1"/>
  <c r="M220" i="7"/>
  <c r="I220" i="7"/>
  <c r="H220" i="7"/>
  <c r="W219" i="7"/>
  <c r="V219" i="7"/>
  <c r="Q219" i="7"/>
  <c r="T219" i="7" s="1"/>
  <c r="M219" i="7"/>
  <c r="I219" i="7"/>
  <c r="H219" i="7"/>
  <c r="W218" i="7"/>
  <c r="V218" i="7"/>
  <c r="Q218" i="7"/>
  <c r="T218" i="7" s="1"/>
  <c r="M218" i="7"/>
  <c r="I218" i="7"/>
  <c r="H218" i="7"/>
  <c r="W217" i="7"/>
  <c r="V217" i="7"/>
  <c r="Q217" i="7"/>
  <c r="T217" i="7" s="1"/>
  <c r="M217" i="7"/>
  <c r="I217" i="7"/>
  <c r="H217" i="7"/>
  <c r="W216" i="7"/>
  <c r="V216" i="7"/>
  <c r="Q216" i="7"/>
  <c r="T216" i="7" s="1"/>
  <c r="M216" i="7"/>
  <c r="I216" i="7"/>
  <c r="H216" i="7"/>
  <c r="W215" i="7"/>
  <c r="V215" i="7"/>
  <c r="Q215" i="7"/>
  <c r="T215" i="7" s="1"/>
  <c r="M215" i="7"/>
  <c r="I215" i="7"/>
  <c r="H215" i="7"/>
  <c r="W214" i="7"/>
  <c r="V214" i="7"/>
  <c r="Q214" i="7"/>
  <c r="T214" i="7" s="1"/>
  <c r="M214" i="7"/>
  <c r="I214" i="7"/>
  <c r="H214" i="7"/>
  <c r="W213" i="7"/>
  <c r="V213" i="7"/>
  <c r="Q213" i="7"/>
  <c r="T213" i="7" s="1"/>
  <c r="M213" i="7"/>
  <c r="I213" i="7"/>
  <c r="H213" i="7"/>
  <c r="W212" i="7"/>
  <c r="V212" i="7"/>
  <c r="Q212" i="7"/>
  <c r="T212" i="7" s="1"/>
  <c r="M212" i="7"/>
  <c r="I212" i="7"/>
  <c r="H212" i="7"/>
  <c r="W211" i="7"/>
  <c r="V211" i="7"/>
  <c r="Q211" i="7"/>
  <c r="T211" i="7" s="1"/>
  <c r="M211" i="7"/>
  <c r="I211" i="7"/>
  <c r="H211" i="7"/>
  <c r="W210" i="7"/>
  <c r="V210" i="7"/>
  <c r="T210" i="7"/>
  <c r="Q210" i="7"/>
  <c r="M210" i="7"/>
  <c r="I210" i="7"/>
  <c r="H210" i="7"/>
  <c r="W209" i="7"/>
  <c r="V209" i="7"/>
  <c r="Q209" i="7"/>
  <c r="T209" i="7" s="1"/>
  <c r="M209" i="7"/>
  <c r="I209" i="7"/>
  <c r="H209" i="7"/>
  <c r="W208" i="7"/>
  <c r="V208" i="7"/>
  <c r="Q208" i="7"/>
  <c r="T208" i="7" s="1"/>
  <c r="M208" i="7"/>
  <c r="I208" i="7"/>
  <c r="H208" i="7"/>
  <c r="W207" i="7"/>
  <c r="V207" i="7"/>
  <c r="T207" i="7"/>
  <c r="Q207" i="7"/>
  <c r="M207" i="7"/>
  <c r="I207" i="7"/>
  <c r="H207" i="7"/>
  <c r="W206" i="7"/>
  <c r="Q206" i="7"/>
  <c r="V206" i="7" s="1"/>
  <c r="M206" i="7"/>
  <c r="I206" i="7"/>
  <c r="H206" i="7"/>
  <c r="J206" i="7" s="1"/>
  <c r="W205" i="7"/>
  <c r="Q205" i="7"/>
  <c r="V205" i="7" s="1"/>
  <c r="M205" i="7"/>
  <c r="I205" i="7"/>
  <c r="H205" i="7"/>
  <c r="W204" i="7"/>
  <c r="V204" i="7"/>
  <c r="Q204" i="7"/>
  <c r="T204" i="7" s="1"/>
  <c r="M204" i="7"/>
  <c r="I204" i="7"/>
  <c r="H204" i="7"/>
  <c r="W203" i="7"/>
  <c r="V203" i="7"/>
  <c r="T203" i="7"/>
  <c r="Q203" i="7"/>
  <c r="M203" i="7"/>
  <c r="I203" i="7"/>
  <c r="H203" i="7"/>
  <c r="J203" i="7" s="1"/>
  <c r="Q201" i="7"/>
  <c r="S201" i="7" s="1"/>
  <c r="M201" i="7"/>
  <c r="J201" i="7"/>
  <c r="U200" i="7"/>
  <c r="Q200" i="7"/>
  <c r="S200" i="7" s="1"/>
  <c r="M200" i="7"/>
  <c r="J200" i="7"/>
  <c r="U199" i="7"/>
  <c r="S199" i="7"/>
  <c r="Q199" i="7"/>
  <c r="M199" i="7"/>
  <c r="J199" i="7"/>
  <c r="U198" i="7"/>
  <c r="S198" i="7"/>
  <c r="Q198" i="7"/>
  <c r="M198" i="7"/>
  <c r="J198" i="7"/>
  <c r="U197" i="7"/>
  <c r="Q197" i="7"/>
  <c r="S197" i="7" s="1"/>
  <c r="M197" i="7"/>
  <c r="J197" i="7"/>
  <c r="U196" i="7"/>
  <c r="Q196" i="7"/>
  <c r="S196" i="7" s="1"/>
  <c r="M196" i="7"/>
  <c r="J196" i="7"/>
  <c r="U195" i="7"/>
  <c r="S195" i="7"/>
  <c r="Q195" i="7"/>
  <c r="M195" i="7"/>
  <c r="J195" i="7"/>
  <c r="U194" i="7"/>
  <c r="S194" i="7"/>
  <c r="Q194" i="7"/>
  <c r="M194" i="7"/>
  <c r="J194" i="7"/>
  <c r="U193" i="7"/>
  <c r="Q193" i="7"/>
  <c r="S193" i="7" s="1"/>
  <c r="M193" i="7"/>
  <c r="J193" i="7"/>
  <c r="Q192" i="7"/>
  <c r="U192" i="7" s="1"/>
  <c r="M192" i="7"/>
  <c r="J192" i="7"/>
  <c r="Q191" i="7"/>
  <c r="U191" i="7" s="1"/>
  <c r="M191" i="7"/>
  <c r="J191" i="7"/>
  <c r="S190" i="7"/>
  <c r="Q190" i="7"/>
  <c r="U190" i="7" s="1"/>
  <c r="M190" i="7"/>
  <c r="J190" i="7"/>
  <c r="Q189" i="7"/>
  <c r="S189" i="7" s="1"/>
  <c r="M189" i="7"/>
  <c r="J189" i="7"/>
  <c r="Q187" i="7"/>
  <c r="U187" i="7" s="1"/>
  <c r="M187" i="7"/>
  <c r="J187" i="7"/>
  <c r="S186" i="7"/>
  <c r="Q186" i="7"/>
  <c r="U186" i="7" s="1"/>
  <c r="M186" i="7"/>
  <c r="J186" i="7"/>
  <c r="Q185" i="7"/>
  <c r="S185" i="7" s="1"/>
  <c r="M185" i="7"/>
  <c r="J185" i="7"/>
  <c r="U184" i="7"/>
  <c r="Q184" i="7"/>
  <c r="S184" i="7" s="1"/>
  <c r="M184" i="7"/>
  <c r="J184" i="7"/>
  <c r="Q183" i="7"/>
  <c r="U183" i="7" s="1"/>
  <c r="M183" i="7"/>
  <c r="J183" i="7"/>
  <c r="Q182" i="7"/>
  <c r="U182" i="7" s="1"/>
  <c r="M182" i="7"/>
  <c r="J182" i="7"/>
  <c r="U180" i="7"/>
  <c r="S180" i="7"/>
  <c r="Q180" i="7"/>
  <c r="M180" i="7"/>
  <c r="J180" i="7"/>
  <c r="U179" i="7"/>
  <c r="Q179" i="7"/>
  <c r="S179" i="7" s="1"/>
  <c r="M179" i="7"/>
  <c r="J179" i="7"/>
  <c r="U178" i="7"/>
  <c r="S178" i="7"/>
  <c r="Q178" i="7"/>
  <c r="M178" i="7"/>
  <c r="J178" i="7"/>
  <c r="U177" i="7"/>
  <c r="Q177" i="7"/>
  <c r="S177" i="7" s="1"/>
  <c r="M177" i="7"/>
  <c r="J177" i="7"/>
  <c r="U176" i="7"/>
  <c r="Q176" i="7"/>
  <c r="S176" i="7" s="1"/>
  <c r="M176" i="7"/>
  <c r="J176" i="7"/>
  <c r="U175" i="7"/>
  <c r="Q175" i="7"/>
  <c r="S175" i="7" s="1"/>
  <c r="M175" i="7"/>
  <c r="J175" i="7"/>
  <c r="U174" i="7"/>
  <c r="Q174" i="7"/>
  <c r="S174" i="7" s="1"/>
  <c r="M174" i="7"/>
  <c r="J174" i="7"/>
  <c r="U173" i="7"/>
  <c r="S173" i="7"/>
  <c r="Q173" i="7"/>
  <c r="M173" i="7"/>
  <c r="J173" i="7"/>
  <c r="U172" i="7"/>
  <c r="Q172" i="7"/>
  <c r="S172" i="7" s="1"/>
  <c r="M172" i="7"/>
  <c r="J172" i="7"/>
  <c r="U171" i="7"/>
  <c r="Q171" i="7"/>
  <c r="S171" i="7" s="1"/>
  <c r="M171" i="7"/>
  <c r="J171" i="7"/>
  <c r="U170" i="7"/>
  <c r="Q170" i="7"/>
  <c r="S170" i="7" s="1"/>
  <c r="M170" i="7"/>
  <c r="J170" i="7"/>
  <c r="U156" i="7"/>
  <c r="S156" i="7"/>
  <c r="Q156" i="7"/>
  <c r="M156" i="7"/>
  <c r="J156" i="7"/>
  <c r="U155" i="7"/>
  <c r="Q155" i="7"/>
  <c r="S155" i="7" s="1"/>
  <c r="M155" i="7"/>
  <c r="J155" i="7"/>
  <c r="U154" i="7"/>
  <c r="Q154" i="7"/>
  <c r="S154" i="7" s="1"/>
  <c r="M154" i="7"/>
  <c r="J154" i="7"/>
  <c r="U153" i="7"/>
  <c r="S153" i="7"/>
  <c r="Q153" i="7"/>
  <c r="M153" i="7"/>
  <c r="J153" i="7"/>
  <c r="U152" i="7"/>
  <c r="Q152" i="7"/>
  <c r="S152" i="7" s="1"/>
  <c r="M152" i="7"/>
  <c r="J152" i="7"/>
  <c r="U151" i="7"/>
  <c r="Q151" i="7"/>
  <c r="S151" i="7" s="1"/>
  <c r="M151" i="7"/>
  <c r="J151" i="7"/>
  <c r="U150" i="7"/>
  <c r="Q150" i="7"/>
  <c r="S150" i="7" s="1"/>
  <c r="M150" i="7"/>
  <c r="J150" i="7"/>
  <c r="U149" i="7"/>
  <c r="S149" i="7"/>
  <c r="Q149" i="7"/>
  <c r="M149" i="7"/>
  <c r="J149" i="7"/>
  <c r="U148" i="7"/>
  <c r="Q148" i="7"/>
  <c r="S148" i="7" s="1"/>
  <c r="M148" i="7"/>
  <c r="J148" i="7"/>
  <c r="U146" i="7"/>
  <c r="Q146" i="7"/>
  <c r="T146" i="7" s="1"/>
  <c r="M146" i="7"/>
  <c r="I146" i="7"/>
  <c r="H146" i="7"/>
  <c r="U145" i="7"/>
  <c r="Q145" i="7"/>
  <c r="S145" i="7" s="1"/>
  <c r="M145" i="7"/>
  <c r="J145" i="7"/>
  <c r="U144" i="7"/>
  <c r="S144" i="7"/>
  <c r="Q144" i="7"/>
  <c r="M144" i="7"/>
  <c r="J144" i="7"/>
  <c r="U143" i="7"/>
  <c r="S143" i="7"/>
  <c r="Q143" i="7"/>
  <c r="M143" i="7"/>
  <c r="J143" i="7"/>
  <c r="U142" i="7"/>
  <c r="Q142" i="7"/>
  <c r="S142" i="7" s="1"/>
  <c r="M142" i="7"/>
  <c r="J142" i="7"/>
  <c r="U141" i="7"/>
  <c r="Q141" i="7"/>
  <c r="S141" i="7" s="1"/>
  <c r="M141" i="7"/>
  <c r="J141" i="7"/>
  <c r="U139" i="7"/>
  <c r="Q139" i="7"/>
  <c r="S139" i="7" s="1"/>
  <c r="M139" i="7"/>
  <c r="J139" i="7"/>
  <c r="U138" i="7"/>
  <c r="S138" i="7"/>
  <c r="Q138" i="7"/>
  <c r="M138" i="7"/>
  <c r="J138" i="7"/>
  <c r="U137" i="7"/>
  <c r="Q137" i="7"/>
  <c r="S137" i="7" s="1"/>
  <c r="M137" i="7"/>
  <c r="J137" i="7"/>
  <c r="Q136" i="7"/>
  <c r="U136" i="7" s="1"/>
  <c r="M136" i="7"/>
  <c r="J136" i="7"/>
  <c r="U135" i="7"/>
  <c r="S135" i="7"/>
  <c r="Q135" i="7"/>
  <c r="M135" i="7"/>
  <c r="J135" i="7"/>
  <c r="U134" i="7"/>
  <c r="S134" i="7"/>
  <c r="Q134" i="7"/>
  <c r="M134" i="7"/>
  <c r="J134" i="7"/>
  <c r="U133" i="7"/>
  <c r="Q133" i="7"/>
  <c r="S133" i="7" s="1"/>
  <c r="M133" i="7"/>
  <c r="J133" i="7"/>
  <c r="Q132" i="7"/>
  <c r="U132" i="7" s="1"/>
  <c r="M132" i="7"/>
  <c r="J132" i="7"/>
  <c r="U131" i="7"/>
  <c r="Q131" i="7"/>
  <c r="S131" i="7" s="1"/>
  <c r="M131" i="7"/>
  <c r="J131" i="7"/>
  <c r="U130" i="7"/>
  <c r="Q130" i="7"/>
  <c r="S130" i="7" s="1"/>
  <c r="M130" i="7"/>
  <c r="J130" i="7"/>
  <c r="U129" i="7"/>
  <c r="S129" i="7"/>
  <c r="Q129" i="7"/>
  <c r="M129" i="7"/>
  <c r="J129" i="7"/>
  <c r="U128" i="7"/>
  <c r="Q128" i="7"/>
  <c r="S128" i="7" s="1"/>
  <c r="M128" i="7"/>
  <c r="J128" i="7"/>
  <c r="U127" i="7"/>
  <c r="S127" i="7"/>
  <c r="Q127" i="7"/>
  <c r="M127" i="7"/>
  <c r="J127" i="7"/>
  <c r="U126" i="7"/>
  <c r="S126" i="7"/>
  <c r="Q126" i="7"/>
  <c r="M126" i="7"/>
  <c r="J126" i="7"/>
  <c r="U125" i="7"/>
  <c r="Q125" i="7"/>
  <c r="S125" i="7" s="1"/>
  <c r="M125" i="7"/>
  <c r="J125" i="7"/>
  <c r="U124" i="7"/>
  <c r="Q124" i="7"/>
  <c r="S124" i="7" s="1"/>
  <c r="M124" i="7"/>
  <c r="J124" i="7"/>
  <c r="U123" i="7"/>
  <c r="Q123" i="7"/>
  <c r="S123" i="7" s="1"/>
  <c r="M123" i="7"/>
  <c r="J123" i="7"/>
  <c r="U122" i="7"/>
  <c r="S122" i="7"/>
  <c r="Q122" i="7"/>
  <c r="M122" i="7"/>
  <c r="J122" i="7"/>
  <c r="U121" i="7"/>
  <c r="Q121" i="7"/>
  <c r="S121" i="7" s="1"/>
  <c r="M121" i="7"/>
  <c r="J121" i="7"/>
  <c r="U120" i="7"/>
  <c r="Q120" i="7"/>
  <c r="S120" i="7" s="1"/>
  <c r="M120" i="7"/>
  <c r="J120" i="7"/>
  <c r="S118" i="7"/>
  <c r="Q118" i="7"/>
  <c r="U118" i="7" s="1"/>
  <c r="M118" i="7"/>
  <c r="J118" i="7"/>
  <c r="U117" i="7"/>
  <c r="S117" i="7"/>
  <c r="Q117" i="7"/>
  <c r="M117" i="7"/>
  <c r="J117" i="7"/>
  <c r="U116" i="7"/>
  <c r="Q116" i="7"/>
  <c r="S116" i="7" s="1"/>
  <c r="M116" i="7"/>
  <c r="J116" i="7"/>
  <c r="U115" i="7"/>
  <c r="Q115" i="7"/>
  <c r="S115" i="7" s="1"/>
  <c r="M115" i="7"/>
  <c r="J115" i="7"/>
  <c r="Q114" i="7"/>
  <c r="U114" i="7" s="1"/>
  <c r="M114" i="7"/>
  <c r="J114" i="7"/>
  <c r="U113" i="7"/>
  <c r="Q113" i="7"/>
  <c r="S113" i="7" s="1"/>
  <c r="M113" i="7"/>
  <c r="J113" i="7"/>
  <c r="S112" i="7"/>
  <c r="Q112" i="7"/>
  <c r="U112" i="7" s="1"/>
  <c r="M112" i="7"/>
  <c r="J112" i="7"/>
  <c r="Q111" i="7"/>
  <c r="U111" i="7" s="1"/>
  <c r="M111" i="7"/>
  <c r="J111" i="7"/>
  <c r="U110" i="7"/>
  <c r="S110" i="7"/>
  <c r="Q110" i="7"/>
  <c r="M110" i="7"/>
  <c r="J110" i="7"/>
  <c r="U109" i="7"/>
  <c r="Q109" i="7"/>
  <c r="S109" i="7" s="1"/>
  <c r="M109" i="7"/>
  <c r="J109" i="7"/>
  <c r="U108" i="7"/>
  <c r="S108" i="7"/>
  <c r="Q108" i="7"/>
  <c r="M108" i="7"/>
  <c r="J108" i="7"/>
  <c r="Q107" i="7"/>
  <c r="U107" i="7" s="1"/>
  <c r="M107" i="7"/>
  <c r="J107" i="7"/>
  <c r="Q106" i="7"/>
  <c r="U106" i="7" s="1"/>
  <c r="M106" i="7"/>
  <c r="J106" i="7"/>
  <c r="Q104" i="7"/>
  <c r="S104" i="7" s="1"/>
  <c r="M104" i="7"/>
  <c r="J104" i="7"/>
  <c r="Q103" i="7"/>
  <c r="U103" i="7" s="1"/>
  <c r="M103" i="7"/>
  <c r="J103" i="7"/>
  <c r="U102" i="7"/>
  <c r="Q102" i="7"/>
  <c r="S102" i="7" s="1"/>
  <c r="M102" i="7"/>
  <c r="J102" i="7"/>
  <c r="S101" i="7"/>
  <c r="Q101" i="7"/>
  <c r="U101" i="7" s="1"/>
  <c r="M101" i="7"/>
  <c r="J101" i="7"/>
  <c r="Q100" i="7"/>
  <c r="U100" i="7" s="1"/>
  <c r="M100" i="7"/>
  <c r="J100" i="7"/>
  <c r="Q99" i="7"/>
  <c r="U99" i="7" s="1"/>
  <c r="M99" i="7"/>
  <c r="J99" i="7"/>
  <c r="U98" i="7"/>
  <c r="Q98" i="7"/>
  <c r="S98" i="7" s="1"/>
  <c r="M98" i="7"/>
  <c r="J98" i="7"/>
  <c r="Q97" i="7"/>
  <c r="U97" i="7" s="1"/>
  <c r="M97" i="7"/>
  <c r="J97" i="7"/>
  <c r="Q96" i="7"/>
  <c r="U96" i="7" s="1"/>
  <c r="M96" i="7"/>
  <c r="J96" i="7"/>
  <c r="U95" i="7"/>
  <c r="S95" i="7"/>
  <c r="Q95" i="7"/>
  <c r="M95" i="7"/>
  <c r="J95" i="7"/>
  <c r="Q94" i="7"/>
  <c r="U94" i="7" s="1"/>
  <c r="M94" i="7"/>
  <c r="J94" i="7"/>
  <c r="Q93" i="7"/>
  <c r="U93" i="7" s="1"/>
  <c r="M93" i="7"/>
  <c r="J93" i="7"/>
  <c r="U92" i="7"/>
  <c r="S92" i="7"/>
  <c r="Q92" i="7"/>
  <c r="M92" i="7"/>
  <c r="J92" i="7"/>
  <c r="U91" i="7"/>
  <c r="S91" i="7"/>
  <c r="Q91" i="7"/>
  <c r="M91" i="7"/>
  <c r="J91" i="7"/>
  <c r="U90" i="7"/>
  <c r="Q90" i="7"/>
  <c r="S90" i="7" s="1"/>
  <c r="M90" i="7"/>
  <c r="J90" i="7"/>
  <c r="U89" i="7"/>
  <c r="Q89" i="7"/>
  <c r="S89" i="7" s="1"/>
  <c r="M89" i="7"/>
  <c r="J89" i="7"/>
  <c r="U88" i="7"/>
  <c r="S88" i="7"/>
  <c r="Q88" i="7"/>
  <c r="M88" i="7"/>
  <c r="J88" i="7"/>
  <c r="U74" i="7"/>
  <c r="S74" i="7"/>
  <c r="Q74" i="7"/>
  <c r="M74" i="7"/>
  <c r="J74" i="7"/>
  <c r="U73" i="7"/>
  <c r="Q73" i="7"/>
  <c r="S73" i="7" s="1"/>
  <c r="M73" i="7"/>
  <c r="J73" i="7"/>
  <c r="U72" i="7"/>
  <c r="Q72" i="7"/>
  <c r="S72" i="7" s="1"/>
  <c r="M72" i="7"/>
  <c r="J72" i="7"/>
  <c r="Q71" i="7"/>
  <c r="U71" i="7" s="1"/>
  <c r="M71" i="7"/>
  <c r="J71" i="7"/>
  <c r="U70" i="7"/>
  <c r="S70" i="7"/>
  <c r="Q70" i="7"/>
  <c r="M70" i="7"/>
  <c r="J70" i="7"/>
  <c r="U69" i="7"/>
  <c r="Q69" i="7"/>
  <c r="S69" i="7" s="1"/>
  <c r="M69" i="7"/>
  <c r="J69" i="7"/>
  <c r="U68" i="7"/>
  <c r="Q68" i="7"/>
  <c r="S68" i="7" s="1"/>
  <c r="M68" i="7"/>
  <c r="J68" i="7"/>
  <c r="U67" i="7"/>
  <c r="Q67" i="7"/>
  <c r="S67" i="7" s="1"/>
  <c r="M67" i="7"/>
  <c r="J67" i="7"/>
  <c r="U66" i="7"/>
  <c r="S66" i="7"/>
  <c r="Q66" i="7"/>
  <c r="M66" i="7"/>
  <c r="J66" i="7"/>
  <c r="U64" i="7"/>
  <c r="Q64" i="7"/>
  <c r="S64" i="7" s="1"/>
  <c r="M64" i="7"/>
  <c r="J64" i="7"/>
  <c r="U63" i="7"/>
  <c r="S63" i="7"/>
  <c r="Q63" i="7"/>
  <c r="M63" i="7"/>
  <c r="J63" i="7"/>
  <c r="U62" i="7"/>
  <c r="Q62" i="7"/>
  <c r="S62" i="7" s="1"/>
  <c r="M62" i="7"/>
  <c r="J62" i="7"/>
  <c r="U61" i="7"/>
  <c r="Q61" i="7"/>
  <c r="S61" i="7" s="1"/>
  <c r="M61" i="7"/>
  <c r="J61" i="7"/>
  <c r="U60" i="7"/>
  <c r="Q60" i="7"/>
  <c r="S60" i="7" s="1"/>
  <c r="M60" i="7"/>
  <c r="J60" i="7"/>
  <c r="U59" i="7"/>
  <c r="Q59" i="7"/>
  <c r="S59" i="7" s="1"/>
  <c r="M59" i="7"/>
  <c r="J59" i="7"/>
  <c r="U58" i="7"/>
  <c r="Q58" i="7"/>
  <c r="S58" i="7" s="1"/>
  <c r="M58" i="7"/>
  <c r="J58" i="7"/>
  <c r="U57" i="7"/>
  <c r="Q57" i="7"/>
  <c r="S57" i="7" s="1"/>
  <c r="M57" i="7"/>
  <c r="J57" i="7"/>
  <c r="U56" i="7"/>
  <c r="Q56" i="7"/>
  <c r="S56" i="7" s="1"/>
  <c r="M56" i="7"/>
  <c r="J56" i="7"/>
  <c r="U54" i="7"/>
  <c r="Q54" i="7"/>
  <c r="S54" i="7" s="1"/>
  <c r="M54" i="7"/>
  <c r="J54" i="7"/>
  <c r="U53" i="7"/>
  <c r="S53" i="7"/>
  <c r="Q53" i="7"/>
  <c r="M53" i="7"/>
  <c r="J53" i="7"/>
  <c r="U52" i="7"/>
  <c r="Q52" i="7"/>
  <c r="S52" i="7" s="1"/>
  <c r="M52" i="7"/>
  <c r="J52" i="7"/>
  <c r="Q51" i="7"/>
  <c r="U51" i="7" s="1"/>
  <c r="M51" i="7"/>
  <c r="J51" i="7"/>
  <c r="U50" i="7"/>
  <c r="Q50" i="7"/>
  <c r="S50" i="7" s="1"/>
  <c r="M50" i="7"/>
  <c r="J50" i="7"/>
  <c r="Q49" i="7"/>
  <c r="S49" i="7" s="1"/>
  <c r="M49" i="7"/>
  <c r="J49" i="7"/>
  <c r="U47" i="7"/>
  <c r="Q47" i="7"/>
  <c r="M47" i="7"/>
  <c r="J47" i="7"/>
  <c r="I47" i="7"/>
  <c r="H47" i="7"/>
  <c r="U46" i="7"/>
  <c r="Q46" i="7"/>
  <c r="M46" i="7"/>
  <c r="I46" i="7"/>
  <c r="H46" i="7"/>
  <c r="U45" i="7"/>
  <c r="Q45" i="7"/>
  <c r="M45" i="7"/>
  <c r="I45" i="7"/>
  <c r="H45" i="7"/>
  <c r="U44" i="7"/>
  <c r="Q44" i="7"/>
  <c r="M44" i="7"/>
  <c r="I44" i="7"/>
  <c r="H44" i="7"/>
  <c r="J44" i="7" s="1"/>
  <c r="U43" i="7"/>
  <c r="Q43" i="7"/>
  <c r="M43" i="7"/>
  <c r="I43" i="7"/>
  <c r="H43" i="7"/>
  <c r="J43" i="7" s="1"/>
  <c r="Q42" i="7"/>
  <c r="M42" i="7"/>
  <c r="I42" i="7"/>
  <c r="H42" i="7"/>
  <c r="U41" i="7"/>
  <c r="Q41" i="7"/>
  <c r="M41" i="7"/>
  <c r="I41" i="7"/>
  <c r="J41" i="7" s="1"/>
  <c r="H41" i="7"/>
  <c r="U40" i="7"/>
  <c r="Q40" i="7"/>
  <c r="M40" i="7"/>
  <c r="I40" i="7"/>
  <c r="H40" i="7"/>
  <c r="J40" i="7" s="1"/>
  <c r="U39" i="7"/>
  <c r="Q39" i="7"/>
  <c r="M39" i="7"/>
  <c r="J39" i="7"/>
  <c r="I39" i="7"/>
  <c r="H39" i="7"/>
  <c r="U38" i="7"/>
  <c r="Q38" i="7"/>
  <c r="M38" i="7"/>
  <c r="I38" i="7"/>
  <c r="H38" i="7"/>
  <c r="U37" i="7"/>
  <c r="Q37" i="7"/>
  <c r="M37" i="7"/>
  <c r="I37" i="7"/>
  <c r="H37" i="7"/>
  <c r="J37" i="7" s="1"/>
  <c r="U36" i="7"/>
  <c r="Q36" i="7"/>
  <c r="M36" i="7"/>
  <c r="I36" i="7"/>
  <c r="H36" i="7"/>
  <c r="J36" i="7" s="1"/>
  <c r="U35" i="7"/>
  <c r="Q35" i="7"/>
  <c r="M35" i="7"/>
  <c r="I35" i="7"/>
  <c r="H35" i="7"/>
  <c r="J35" i="7" s="1"/>
  <c r="U34" i="7"/>
  <c r="Q34" i="7"/>
  <c r="M34" i="7"/>
  <c r="I34" i="7"/>
  <c r="H34" i="7"/>
  <c r="J34" i="7" s="1"/>
  <c r="U33" i="7"/>
  <c r="Q33" i="7"/>
  <c r="M33" i="7"/>
  <c r="I33" i="7"/>
  <c r="H33" i="7"/>
  <c r="J33" i="7" s="1"/>
  <c r="U32" i="7"/>
  <c r="Q32" i="7"/>
  <c r="M32" i="7"/>
  <c r="I32" i="7"/>
  <c r="H32" i="7"/>
  <c r="U31" i="7"/>
  <c r="Q31" i="7"/>
  <c r="M31" i="7"/>
  <c r="J31" i="7"/>
  <c r="I31" i="7"/>
  <c r="H31" i="7"/>
  <c r="U30" i="7"/>
  <c r="Q30" i="7"/>
  <c r="M30" i="7"/>
  <c r="I30" i="7"/>
  <c r="H30" i="7"/>
  <c r="U29" i="7"/>
  <c r="Q29" i="7"/>
  <c r="M29" i="7"/>
  <c r="I29" i="7"/>
  <c r="J29" i="7" s="1"/>
  <c r="H29" i="7"/>
  <c r="U28" i="7"/>
  <c r="Q28" i="7"/>
  <c r="S28" i="7" s="1"/>
  <c r="M28" i="7"/>
  <c r="J28" i="7"/>
  <c r="U27" i="7"/>
  <c r="Q27" i="7"/>
  <c r="S27" i="7" s="1"/>
  <c r="M27" i="7"/>
  <c r="J27" i="7"/>
  <c r="U26" i="7"/>
  <c r="Q26" i="7"/>
  <c r="S26" i="7" s="1"/>
  <c r="M26" i="7"/>
  <c r="J26" i="7"/>
  <c r="U25" i="7"/>
  <c r="Q25" i="7"/>
  <c r="S25" i="7" s="1"/>
  <c r="M25" i="7"/>
  <c r="J25" i="7"/>
  <c r="S24" i="7"/>
  <c r="Q24" i="7"/>
  <c r="U24" i="7" s="1"/>
  <c r="M24" i="7"/>
  <c r="J24" i="7"/>
  <c r="U23" i="7"/>
  <c r="Q23" i="7"/>
  <c r="S23" i="7" s="1"/>
  <c r="M23" i="7"/>
  <c r="J23" i="7"/>
  <c r="Q22" i="7"/>
  <c r="U22" i="7" s="1"/>
  <c r="M22" i="7"/>
  <c r="J22" i="7"/>
  <c r="U21" i="7"/>
  <c r="Q21" i="7"/>
  <c r="S21" i="7" s="1"/>
  <c r="M21" i="7"/>
  <c r="J21" i="7"/>
  <c r="U20" i="7"/>
  <c r="Q20" i="7"/>
  <c r="S20" i="7" s="1"/>
  <c r="M20" i="7"/>
  <c r="J20" i="7"/>
  <c r="U19" i="7"/>
  <c r="Q19" i="7"/>
  <c r="S19" i="7" s="1"/>
  <c r="M19" i="7"/>
  <c r="J19" i="7"/>
  <c r="U17" i="7"/>
  <c r="Q17" i="7"/>
  <c r="S17" i="7" s="1"/>
  <c r="M17" i="7"/>
  <c r="J17" i="7"/>
  <c r="U16" i="7"/>
  <c r="Q16" i="7"/>
  <c r="S16" i="7" s="1"/>
  <c r="M16" i="7"/>
  <c r="J16" i="7"/>
  <c r="U15" i="7"/>
  <c r="S15" i="7"/>
  <c r="Q15" i="7"/>
  <c r="M15" i="7"/>
  <c r="J15" i="7"/>
  <c r="U14" i="7"/>
  <c r="Q14" i="7"/>
  <c r="S14" i="7" s="1"/>
  <c r="M14" i="7"/>
  <c r="J14" i="7"/>
  <c r="U13" i="7"/>
  <c r="Q13" i="7"/>
  <c r="S13" i="7" s="1"/>
  <c r="M13" i="7"/>
  <c r="J13" i="7"/>
  <c r="U12" i="7"/>
  <c r="Q12" i="7"/>
  <c r="S12" i="7" s="1"/>
  <c r="M12" i="7"/>
  <c r="J12" i="7"/>
  <c r="U11" i="7"/>
  <c r="S11" i="7"/>
  <c r="Q11" i="7"/>
  <c r="M11" i="7"/>
  <c r="J11" i="7"/>
  <c r="Q10" i="7"/>
  <c r="S10" i="7" s="1"/>
  <c r="M10" i="7"/>
  <c r="J10" i="7"/>
  <c r="Q9" i="7"/>
  <c r="U9" i="7" s="1"/>
  <c r="M9" i="7"/>
  <c r="J9" i="7"/>
  <c r="U8" i="7"/>
  <c r="Q8" i="7"/>
  <c r="S8" i="7" s="1"/>
  <c r="M8" i="7"/>
  <c r="J8" i="7"/>
  <c r="U7" i="7"/>
  <c r="S7" i="7"/>
  <c r="Q7" i="7"/>
  <c r="M7" i="7"/>
  <c r="J7" i="7"/>
  <c r="U6" i="7"/>
  <c r="Q6" i="7"/>
  <c r="S6" i="7" s="1"/>
  <c r="M6" i="7"/>
  <c r="J6" i="7"/>
  <c r="U5" i="7"/>
  <c r="Q5" i="7"/>
  <c r="S5" i="7" s="1"/>
  <c r="M5" i="7"/>
  <c r="J5" i="7"/>
  <c r="P457" i="7" l="1"/>
  <c r="U521" i="7"/>
  <c r="T521" i="7"/>
  <c r="J38" i="7"/>
  <c r="J46" i="7"/>
  <c r="S183" i="7"/>
  <c r="S187" i="7"/>
  <c r="J213" i="7"/>
  <c r="J214" i="7"/>
  <c r="J215" i="7"/>
  <c r="J216" i="7"/>
  <c r="J217" i="7"/>
  <c r="J218" i="7"/>
  <c r="J219" i="7"/>
  <c r="J220" i="7"/>
  <c r="J221" i="7"/>
  <c r="J222" i="7"/>
  <c r="J432" i="7"/>
  <c r="P436" i="7"/>
  <c r="P441" i="7"/>
  <c r="J443" i="7"/>
  <c r="P445" i="7"/>
  <c r="T463" i="7"/>
  <c r="Q502" i="7"/>
  <c r="U502" i="7" s="1"/>
  <c r="J511" i="7"/>
  <c r="J516" i="7"/>
  <c r="J523" i="7"/>
  <c r="J501" i="7"/>
  <c r="J503" i="7"/>
  <c r="K505" i="7"/>
  <c r="M505" i="7" s="1"/>
  <c r="M508" i="7"/>
  <c r="Q509" i="7"/>
  <c r="U509" i="7" s="1"/>
  <c r="M511" i="7"/>
  <c r="M512" i="7"/>
  <c r="Q515" i="7"/>
  <c r="M517" i="7"/>
  <c r="Q520" i="7"/>
  <c r="U520" i="7" s="1"/>
  <c r="T528" i="7"/>
  <c r="T535" i="7"/>
  <c r="J707" i="7"/>
  <c r="M707" i="7" s="1"/>
  <c r="S100" i="7"/>
  <c r="P437" i="7"/>
  <c r="T453" i="7"/>
  <c r="M457" i="7"/>
  <c r="T460" i="7"/>
  <c r="J463" i="7"/>
  <c r="J499" i="7"/>
  <c r="J500" i="7"/>
  <c r="M521" i="7"/>
  <c r="M522" i="7"/>
  <c r="U10" i="7"/>
  <c r="J32" i="7"/>
  <c r="U49" i="7"/>
  <c r="S71" i="7"/>
  <c r="S93" i="7"/>
  <c r="S96" i="7"/>
  <c r="S99" i="7"/>
  <c r="S103" i="7"/>
  <c r="U104" i="7"/>
  <c r="U185" i="7"/>
  <c r="S192" i="7"/>
  <c r="J210" i="7"/>
  <c r="S317" i="7"/>
  <c r="S330" i="7"/>
  <c r="J380" i="7"/>
  <c r="J436" i="7"/>
  <c r="P438" i="7"/>
  <c r="J454" i="7"/>
  <c r="J455" i="7"/>
  <c r="O458" i="7"/>
  <c r="Q458" i="7" s="1"/>
  <c r="Q503" i="7"/>
  <c r="U503" i="7" s="1"/>
  <c r="J505" i="7"/>
  <c r="J45" i="7"/>
  <c r="J30" i="7"/>
  <c r="J42" i="7"/>
  <c r="J146" i="7"/>
  <c r="J211" i="7"/>
  <c r="J379" i="7"/>
  <c r="J437" i="7"/>
  <c r="P439" i="7"/>
  <c r="J442" i="7"/>
  <c r="P444" i="7"/>
  <c r="J451" i="7"/>
  <c r="J452" i="7"/>
  <c r="O457" i="7"/>
  <c r="Q457" i="7" s="1"/>
  <c r="J460" i="7"/>
  <c r="M500" i="7"/>
  <c r="J507" i="7"/>
  <c r="J509" i="7"/>
  <c r="J521" i="7"/>
  <c r="T529" i="7"/>
  <c r="T534" i="7"/>
  <c r="U523" i="7"/>
  <c r="T523" i="7"/>
  <c r="S22" i="7"/>
  <c r="S51" i="7"/>
  <c r="S107" i="7"/>
  <c r="S132" i="7"/>
  <c r="S182" i="7"/>
  <c r="J205" i="7"/>
  <c r="J433" i="7"/>
  <c r="J439" i="7"/>
  <c r="P443" i="7"/>
  <c r="Q519" i="7"/>
  <c r="M519" i="7"/>
  <c r="J204" i="7"/>
  <c r="J212" i="7"/>
  <c r="T499" i="7"/>
  <c r="M501" i="7"/>
  <c r="Q514" i="7"/>
  <c r="M514" i="7"/>
  <c r="P540" i="7"/>
  <c r="M540" i="7"/>
  <c r="S97" i="7"/>
  <c r="S106" i="7"/>
  <c r="S114" i="7"/>
  <c r="U189" i="7"/>
  <c r="T206" i="7"/>
  <c r="Q507" i="7"/>
  <c r="U507" i="7" s="1"/>
  <c r="M507" i="7"/>
  <c r="S9" i="7"/>
  <c r="S94" i="7"/>
  <c r="S111" i="7"/>
  <c r="S136" i="7"/>
  <c r="S191" i="7"/>
  <c r="T205" i="7"/>
  <c r="J209" i="7"/>
  <c r="U311" i="7"/>
  <c r="S311" i="7"/>
  <c r="U501" i="7"/>
  <c r="T501" i="7"/>
  <c r="U522" i="7"/>
  <c r="T522" i="7"/>
  <c r="J208" i="7"/>
  <c r="U500" i="7"/>
  <c r="T500" i="7"/>
  <c r="J207" i="7"/>
  <c r="U319" i="7"/>
  <c r="S319" i="7"/>
  <c r="J461" i="7"/>
  <c r="M506" i="7"/>
  <c r="M523" i="7"/>
  <c r="U455" i="7"/>
  <c r="U508" i="7"/>
  <c r="U524" i="7"/>
  <c r="M542" i="7"/>
  <c r="S313" i="7"/>
  <c r="S321" i="7"/>
  <c r="T462" i="7"/>
  <c r="T513" i="7"/>
  <c r="T518" i="7"/>
  <c r="S310" i="7"/>
  <c r="S326" i="7"/>
  <c r="M503" i="7"/>
  <c r="M515" i="7"/>
  <c r="M520" i="7"/>
  <c r="H31" i="8"/>
  <c r="T515" i="7" l="1"/>
  <c r="U515" i="7"/>
  <c r="P458" i="7"/>
  <c r="Q505" i="7"/>
  <c r="U514" i="7"/>
  <c r="T514" i="7"/>
  <c r="U519" i="7"/>
  <c r="T519" i="7"/>
  <c r="U505" i="7" l="1"/>
  <c r="T505" i="7"/>
</calcChain>
</file>

<file path=xl/sharedStrings.xml><?xml version="1.0" encoding="utf-8"?>
<sst xmlns="http://schemas.openxmlformats.org/spreadsheetml/2006/main" count="4512" uniqueCount="1069">
  <si>
    <t>■．深層水理特性データ（単孔式水理試験結果一覧）</t>
    <rPh sb="2" eb="4">
      <t>シンソウ</t>
    </rPh>
    <rPh sb="4" eb="6">
      <t>スイリ</t>
    </rPh>
    <rPh sb="6" eb="8">
      <t>トクセイ</t>
    </rPh>
    <rPh sb="12" eb="13">
      <t>タン</t>
    </rPh>
    <rPh sb="13" eb="14">
      <t>アナ</t>
    </rPh>
    <rPh sb="14" eb="15">
      <t>シキ</t>
    </rPh>
    <rPh sb="15" eb="17">
      <t>スイリ</t>
    </rPh>
    <rPh sb="17" eb="19">
      <t>シケン</t>
    </rPh>
    <rPh sb="19" eb="21">
      <t>ケッカ</t>
    </rPh>
    <rPh sb="21" eb="23">
      <t>イチラン</t>
    </rPh>
    <phoneticPr fontId="4"/>
  </si>
  <si>
    <t>１．広域地下水流動研究</t>
    <rPh sb="2" eb="4">
      <t>コウイキ</t>
    </rPh>
    <rPh sb="4" eb="7">
      <t>チカスイ</t>
    </rPh>
    <rPh sb="7" eb="9">
      <t>リュウドウ</t>
    </rPh>
    <rPh sb="9" eb="11">
      <t>ケンキュウ</t>
    </rPh>
    <phoneticPr fontId="4"/>
  </si>
  <si>
    <t>孔名</t>
    <rPh sb="0" eb="2">
      <t>コウメイ</t>
    </rPh>
    <phoneticPr fontId="4"/>
  </si>
  <si>
    <t>試験
番号</t>
    <rPh sb="0" eb="2">
      <t>シケン</t>
    </rPh>
    <rPh sb="3" eb="5">
      <t>バンゴウ</t>
    </rPh>
    <phoneticPr fontId="4"/>
  </si>
  <si>
    <t>孔口座標
（世界測地系）</t>
    <rPh sb="0" eb="2">
      <t>コウグチ</t>
    </rPh>
    <rPh sb="2" eb="4">
      <t>ザヒョウ</t>
    </rPh>
    <rPh sb="6" eb="8">
      <t>セカイ</t>
    </rPh>
    <rPh sb="8" eb="10">
      <t>ソクチ</t>
    </rPh>
    <rPh sb="10" eb="11">
      <t>ケイ</t>
    </rPh>
    <phoneticPr fontId="4"/>
  </si>
  <si>
    <t>試験実施日</t>
    <rPh sb="0" eb="5">
      <t>シケンジッシビ</t>
    </rPh>
    <phoneticPr fontId="4"/>
  </si>
  <si>
    <t>試験区間</t>
    <rPh sb="0" eb="4">
      <t>シケンクカン</t>
    </rPh>
    <phoneticPr fontId="4"/>
  </si>
  <si>
    <t>区間長(m)</t>
    <rPh sb="0" eb="3">
      <t>クカンチョウ</t>
    </rPh>
    <phoneticPr fontId="4"/>
  </si>
  <si>
    <t>地質・地質構造</t>
    <rPh sb="0" eb="2">
      <t>チシツ</t>
    </rPh>
    <rPh sb="3" eb="5">
      <t>チシツ</t>
    </rPh>
    <rPh sb="5" eb="7">
      <t>コウゾウ</t>
    </rPh>
    <phoneticPr fontId="4"/>
  </si>
  <si>
    <t>試験結果(代表値)
※水理試験から得られた数値を記載のため、使用には留意</t>
    <rPh sb="0" eb="4">
      <t>シケンケッカ</t>
    </rPh>
    <rPh sb="5" eb="8">
      <t>ダイヒョウチ</t>
    </rPh>
    <phoneticPr fontId="4"/>
  </si>
  <si>
    <t>代表値算定
試験イベント</t>
    <rPh sb="0" eb="3">
      <t>ダイヒョウチ</t>
    </rPh>
    <rPh sb="3" eb="5">
      <t>サンテイ</t>
    </rPh>
    <rPh sb="6" eb="8">
      <t>シケン</t>
    </rPh>
    <phoneticPr fontId="4"/>
  </si>
  <si>
    <t>代表値解析方法</t>
    <rPh sb="0" eb="2">
      <t>ダイヒョウ</t>
    </rPh>
    <rPh sb="2" eb="3">
      <t>アタイ</t>
    </rPh>
    <rPh sb="3" eb="5">
      <t>カイセキ</t>
    </rPh>
    <rPh sb="5" eb="7">
      <t>ホウホウ</t>
    </rPh>
    <phoneticPr fontId="4"/>
  </si>
  <si>
    <t>N-S(m)</t>
    <phoneticPr fontId="4"/>
  </si>
  <si>
    <t>E-W(m)</t>
    <phoneticPr fontId="4"/>
  </si>
  <si>
    <t>E.L.m</t>
    <phoneticPr fontId="4"/>
  </si>
  <si>
    <t>開始</t>
    <rPh sb="0" eb="2">
      <t>カイシ</t>
    </rPh>
    <phoneticPr fontId="4"/>
  </si>
  <si>
    <t>終了</t>
    <rPh sb="0" eb="2">
      <t>シュウリョウ</t>
    </rPh>
    <phoneticPr fontId="4"/>
  </si>
  <si>
    <t>上端(E.L. m)</t>
    <rPh sb="0" eb="2">
      <t>ジョウタン</t>
    </rPh>
    <phoneticPr fontId="4"/>
  </si>
  <si>
    <t>下端(E.L. m)</t>
    <rPh sb="0" eb="2">
      <t>カタン</t>
    </rPh>
    <phoneticPr fontId="4"/>
  </si>
  <si>
    <t>中点(E.L. m)</t>
    <rPh sb="0" eb="2">
      <t>チュウテン</t>
    </rPh>
    <phoneticPr fontId="4"/>
  </si>
  <si>
    <t>上端(mbgl)</t>
    <rPh sb="0" eb="2">
      <t>ジョウタン</t>
    </rPh>
    <phoneticPr fontId="4"/>
  </si>
  <si>
    <t>下端(mbgl)</t>
    <rPh sb="0" eb="2">
      <t>カタン</t>
    </rPh>
    <phoneticPr fontId="4"/>
  </si>
  <si>
    <t>中点(mbgl)</t>
    <rPh sb="0" eb="2">
      <t>チュウテン</t>
    </rPh>
    <phoneticPr fontId="4"/>
  </si>
  <si>
    <t>上端(mabh)</t>
    <rPh sb="0" eb="2">
      <t>ジョウタン</t>
    </rPh>
    <phoneticPr fontId="4"/>
  </si>
  <si>
    <t>下端(mabh)</t>
    <rPh sb="0" eb="2">
      <t>カタン</t>
    </rPh>
    <phoneticPr fontId="4"/>
  </si>
  <si>
    <t>中点(mabh)</t>
    <rPh sb="0" eb="2">
      <t>チュウテン</t>
    </rPh>
    <phoneticPr fontId="4"/>
  </si>
  <si>
    <r>
      <t>透水量係数(m</t>
    </r>
    <r>
      <rPr>
        <vertAlign val="superscript"/>
        <sz val="10"/>
        <rFont val="ＭＳ Ｐゴシック"/>
        <family val="3"/>
        <charset val="128"/>
      </rPr>
      <t>2</t>
    </r>
    <r>
      <rPr>
        <sz val="10"/>
        <rFont val="ＭＳ Ｐゴシック"/>
        <family val="3"/>
        <charset val="128"/>
      </rPr>
      <t>/s)</t>
    </r>
    <rPh sb="0" eb="2">
      <t>トウスイ</t>
    </rPh>
    <rPh sb="2" eb="3">
      <t>リョウ</t>
    </rPh>
    <rPh sb="3" eb="5">
      <t>ケイスウ</t>
    </rPh>
    <phoneticPr fontId="4"/>
  </si>
  <si>
    <t>透水係数(m/s)</t>
    <rPh sb="0" eb="2">
      <t>トウスイ</t>
    </rPh>
    <rPh sb="2" eb="4">
      <t>ケイスウ</t>
    </rPh>
    <phoneticPr fontId="4"/>
  </si>
  <si>
    <t>貯留係数</t>
    <rPh sb="0" eb="2">
      <t>チョリュウ</t>
    </rPh>
    <rPh sb="2" eb="4">
      <t>ケイスウ</t>
    </rPh>
    <phoneticPr fontId="4"/>
  </si>
  <si>
    <t>比貯留係数(1/m)</t>
    <rPh sb="0" eb="1">
      <t>ヒ</t>
    </rPh>
    <rPh sb="1" eb="3">
      <t>チョリュウ</t>
    </rPh>
    <rPh sb="3" eb="5">
      <t>ケイスウ</t>
    </rPh>
    <phoneticPr fontId="4"/>
  </si>
  <si>
    <t>水頭(E.L. m)</t>
    <rPh sb="0" eb="2">
      <t>スイトウ</t>
    </rPh>
    <phoneticPr fontId="4"/>
  </si>
  <si>
    <t>DH-1</t>
    <phoneticPr fontId="4"/>
  </si>
  <si>
    <t>DH1-01</t>
    <phoneticPr fontId="4"/>
  </si>
  <si>
    <t>花崗岩健岩部</t>
    <rPh sb="0" eb="3">
      <t>カコウガン</t>
    </rPh>
    <rPh sb="3" eb="6">
      <t>ケンガンブ</t>
    </rPh>
    <phoneticPr fontId="4"/>
  </si>
  <si>
    <t>-</t>
    <phoneticPr fontId="4"/>
  </si>
  <si>
    <t>PW</t>
  </si>
  <si>
    <t>Hvorslev非定常</t>
    <rPh sb="8" eb="11">
      <t>ヒテイジョウ</t>
    </rPh>
    <phoneticPr fontId="9"/>
  </si>
  <si>
    <t>DH1-02</t>
    <phoneticPr fontId="4"/>
  </si>
  <si>
    <t>DH1-03</t>
  </si>
  <si>
    <t>SW</t>
  </si>
  <si>
    <t>DH1-04</t>
  </si>
  <si>
    <t>DH1-05</t>
  </si>
  <si>
    <t>Cooper et al.</t>
  </si>
  <si>
    <t>DH1-06</t>
  </si>
  <si>
    <t>DH1-07</t>
  </si>
  <si>
    <t>DH1-08</t>
  </si>
  <si>
    <t>DH1-09</t>
  </si>
  <si>
    <t>DH1-10</t>
  </si>
  <si>
    <t>DH1-11</t>
  </si>
  <si>
    <t>DH1-12</t>
  </si>
  <si>
    <t>DH1-13</t>
  </si>
  <si>
    <t>DH-2</t>
    <phoneticPr fontId="4"/>
  </si>
  <si>
    <t>DH2-01</t>
    <phoneticPr fontId="4"/>
  </si>
  <si>
    <t>明世・本郷累層（本体）</t>
    <rPh sb="0" eb="2">
      <t>アキヨ</t>
    </rPh>
    <rPh sb="3" eb="5">
      <t>ホンゴウ</t>
    </rPh>
    <rPh sb="5" eb="6">
      <t>ルイ</t>
    </rPh>
    <rPh sb="6" eb="7">
      <t>ソウ</t>
    </rPh>
    <rPh sb="8" eb="10">
      <t>ホンタイ</t>
    </rPh>
    <phoneticPr fontId="4"/>
  </si>
  <si>
    <t>DH2-02</t>
  </si>
  <si>
    <t>明世累層（基底礫岩）／土岐夾炭累層（本体）</t>
    <rPh sb="0" eb="4">
      <t>アケヨルイソウ</t>
    </rPh>
    <rPh sb="5" eb="7">
      <t>キテイ</t>
    </rPh>
    <rPh sb="7" eb="8">
      <t>レキ</t>
    </rPh>
    <rPh sb="8" eb="9">
      <t>ガン</t>
    </rPh>
    <rPh sb="18" eb="20">
      <t>ホンタイ</t>
    </rPh>
    <phoneticPr fontId="4"/>
  </si>
  <si>
    <t>DH2-03</t>
  </si>
  <si>
    <t>土岐夾炭累層（本体）</t>
    <rPh sb="7" eb="9">
      <t>ホンタイ</t>
    </rPh>
    <phoneticPr fontId="4"/>
  </si>
  <si>
    <t>SI</t>
  </si>
  <si>
    <t>DH2-04</t>
  </si>
  <si>
    <t>DH2-05</t>
  </si>
  <si>
    <t>土岐夾炭累層（本体）/（基底礫岩）</t>
    <rPh sb="7" eb="9">
      <t>ホンタイ</t>
    </rPh>
    <rPh sb="12" eb="14">
      <t>キテイ</t>
    </rPh>
    <rPh sb="14" eb="16">
      <t>レキガン</t>
    </rPh>
    <phoneticPr fontId="4"/>
  </si>
  <si>
    <t>DH2-06</t>
  </si>
  <si>
    <t>土岐夾炭累層（基底礫岩）/花崗岩風化部</t>
    <rPh sb="7" eb="9">
      <t>キテイ</t>
    </rPh>
    <rPh sb="9" eb="11">
      <t>レキガン</t>
    </rPh>
    <rPh sb="13" eb="16">
      <t>カコウガン</t>
    </rPh>
    <rPh sb="16" eb="18">
      <t>フウカ</t>
    </rPh>
    <rPh sb="18" eb="19">
      <t>ブ</t>
    </rPh>
    <phoneticPr fontId="4"/>
  </si>
  <si>
    <t>DH2-07</t>
  </si>
  <si>
    <t>花崗岩上部割れ目帯</t>
    <rPh sb="0" eb="3">
      <t>カコウガン</t>
    </rPh>
    <rPh sb="3" eb="5">
      <t>ジョウブ</t>
    </rPh>
    <rPh sb="5" eb="6">
      <t>ワ</t>
    </rPh>
    <rPh sb="7" eb="9">
      <t>メタイ</t>
    </rPh>
    <phoneticPr fontId="4"/>
  </si>
  <si>
    <t>DH2-08</t>
  </si>
  <si>
    <t>断層部(IF_SB3_09)</t>
    <rPh sb="0" eb="2">
      <t>ダンソウ</t>
    </rPh>
    <rPh sb="2" eb="3">
      <t>ブ</t>
    </rPh>
    <phoneticPr fontId="4"/>
  </si>
  <si>
    <t>DH2-09</t>
  </si>
  <si>
    <t>DH2-10</t>
  </si>
  <si>
    <t>DH2-11</t>
  </si>
  <si>
    <t>RW</t>
  </si>
  <si>
    <t>カーブマッチング</t>
  </si>
  <si>
    <t>DH2-12</t>
  </si>
  <si>
    <t>DH2-13</t>
  </si>
  <si>
    <t>DH2-14</t>
  </si>
  <si>
    <t>花崗岩上部割れ目帯
低角度割れ目集中帯(212.5～251.6mabh)を含む</t>
    <rPh sb="0" eb="3">
      <t>カコウガン</t>
    </rPh>
    <rPh sb="3" eb="5">
      <t>ジョウブ</t>
    </rPh>
    <rPh sb="5" eb="6">
      <t>ワ</t>
    </rPh>
    <rPh sb="7" eb="9">
      <t>メタイ</t>
    </rPh>
    <rPh sb="10" eb="13">
      <t>テイカクド</t>
    </rPh>
    <rPh sb="13" eb="14">
      <t>ワ</t>
    </rPh>
    <rPh sb="15" eb="16">
      <t>メ</t>
    </rPh>
    <rPh sb="16" eb="18">
      <t>シュウチュウ</t>
    </rPh>
    <rPh sb="18" eb="19">
      <t>タイ</t>
    </rPh>
    <rPh sb="37" eb="38">
      <t>フク</t>
    </rPh>
    <phoneticPr fontId="4"/>
  </si>
  <si>
    <t>DH2-15</t>
  </si>
  <si>
    <t>RW1</t>
  </si>
  <si>
    <t>DH2-16</t>
  </si>
  <si>
    <t>RW2</t>
  </si>
  <si>
    <t>DH2-17</t>
  </si>
  <si>
    <t>2002.10/16</t>
    <phoneticPr fontId="4"/>
  </si>
  <si>
    <t>2002.10.18</t>
    <phoneticPr fontId="4"/>
  </si>
  <si>
    <t>花崗岩上部割れ目帯(FEC検層異常)</t>
    <rPh sb="0" eb="3">
      <t>カコウガン</t>
    </rPh>
    <rPh sb="3" eb="5">
      <t>ジョウブ</t>
    </rPh>
    <rPh sb="5" eb="6">
      <t>ワ</t>
    </rPh>
    <rPh sb="7" eb="9">
      <t>メタイ</t>
    </rPh>
    <rPh sb="13" eb="15">
      <t>ケンソウ</t>
    </rPh>
    <rPh sb="15" eb="17">
      <t>イジョウ</t>
    </rPh>
    <phoneticPr fontId="4"/>
  </si>
  <si>
    <t>DH2-18</t>
  </si>
  <si>
    <t>2002.9.13</t>
    <phoneticPr fontId="4"/>
  </si>
  <si>
    <t>2002.9/16</t>
    <phoneticPr fontId="4"/>
  </si>
  <si>
    <t>DH2-19</t>
  </si>
  <si>
    <t>DH2-20</t>
  </si>
  <si>
    <t>DH2-21</t>
  </si>
  <si>
    <t>DH2-22</t>
  </si>
  <si>
    <t>断層部(IF_SB3_09_1)</t>
    <rPh sb="0" eb="2">
      <t>ダンソウ</t>
    </rPh>
    <rPh sb="2" eb="3">
      <t>ブ</t>
    </rPh>
    <phoneticPr fontId="4"/>
  </si>
  <si>
    <t>DH2-23</t>
  </si>
  <si>
    <t>DH2-24</t>
  </si>
  <si>
    <t>DH2-25</t>
  </si>
  <si>
    <t>花崗岩上部割れ目帯(FEC検層異常)
低角度割れ目集中帯(212.5～251.6mabh)を含む</t>
    <rPh sb="0" eb="3">
      <t>カコウガン</t>
    </rPh>
    <rPh sb="3" eb="5">
      <t>ジョウブ</t>
    </rPh>
    <rPh sb="5" eb="6">
      <t>ワ</t>
    </rPh>
    <rPh sb="7" eb="9">
      <t>メタイ</t>
    </rPh>
    <rPh sb="13" eb="15">
      <t>ケンソウ</t>
    </rPh>
    <rPh sb="15" eb="17">
      <t>イジョウ</t>
    </rPh>
    <phoneticPr fontId="4"/>
  </si>
  <si>
    <t>DH2-26</t>
  </si>
  <si>
    <t>DH2-27</t>
  </si>
  <si>
    <t>DH2-28</t>
  </si>
  <si>
    <t>断層部(IF_SB3_13_2)</t>
    <rPh sb="0" eb="2">
      <t>ダンソウ</t>
    </rPh>
    <rPh sb="2" eb="3">
      <t>ブ</t>
    </rPh>
    <phoneticPr fontId="4"/>
  </si>
  <si>
    <t>DH2-29</t>
  </si>
  <si>
    <t>DH-3</t>
    <phoneticPr fontId="4"/>
  </si>
  <si>
    <t>DH3-01</t>
    <phoneticPr fontId="4"/>
  </si>
  <si>
    <t>PW</t>
    <phoneticPr fontId="4"/>
  </si>
  <si>
    <t>DH3-02</t>
  </si>
  <si>
    <t>DH3-03</t>
  </si>
  <si>
    <t>DH3-04</t>
  </si>
  <si>
    <t>DH3-05</t>
  </si>
  <si>
    <t>DH3-06</t>
  </si>
  <si>
    <t>SW</t>
    <phoneticPr fontId="4"/>
  </si>
  <si>
    <t>DH-4</t>
    <phoneticPr fontId="4"/>
  </si>
  <si>
    <t>DH4-01</t>
    <phoneticPr fontId="4"/>
  </si>
  <si>
    <t>Hvorslev非定常</t>
    <rPh sb="8" eb="11">
      <t>ヒテイジョウ</t>
    </rPh>
    <phoneticPr fontId="4"/>
  </si>
  <si>
    <t>DH4-02</t>
  </si>
  <si>
    <t>DH4-03</t>
  </si>
  <si>
    <t>DH4-04</t>
  </si>
  <si>
    <t>DH4-05</t>
  </si>
  <si>
    <t>DH4-06</t>
  </si>
  <si>
    <t>DH4-07</t>
  </si>
  <si>
    <t>DH4-08</t>
  </si>
  <si>
    <t>DH4-09</t>
  </si>
  <si>
    <t>DH-5</t>
    <phoneticPr fontId="4"/>
  </si>
  <si>
    <t>DH5-01</t>
    <phoneticPr fontId="4"/>
  </si>
  <si>
    <t>DH5-02</t>
  </si>
  <si>
    <t>DH5-03</t>
  </si>
  <si>
    <t>DH5-04</t>
  </si>
  <si>
    <t>DH5-05</t>
  </si>
  <si>
    <t>DH5-06</t>
  </si>
  <si>
    <t>DH5-07</t>
  </si>
  <si>
    <t>次月断層周辺割れ目</t>
    <rPh sb="0" eb="1">
      <t>ジズキ</t>
    </rPh>
    <rPh sb="1" eb="2">
      <t>ツキ</t>
    </rPh>
    <rPh sb="2" eb="4">
      <t>ダンソウ</t>
    </rPh>
    <rPh sb="4" eb="6">
      <t>シュウヘン</t>
    </rPh>
    <rPh sb="6" eb="7">
      <t>ワ</t>
    </rPh>
    <rPh sb="8" eb="9">
      <t>メ</t>
    </rPh>
    <phoneticPr fontId="4"/>
  </si>
  <si>
    <t>DH5-08</t>
  </si>
  <si>
    <t>花崗岩健岩部／次月断層周辺割れ目</t>
    <rPh sb="0" eb="3">
      <t>カコウガン</t>
    </rPh>
    <rPh sb="3" eb="6">
      <t>ケンガンブ</t>
    </rPh>
    <rPh sb="7" eb="8">
      <t>ジ</t>
    </rPh>
    <rPh sb="8" eb="9">
      <t>ツキ</t>
    </rPh>
    <rPh sb="9" eb="11">
      <t>ダンソウ</t>
    </rPh>
    <rPh sb="11" eb="13">
      <t>シュウヘン</t>
    </rPh>
    <rPh sb="13" eb="14">
      <t>ワ</t>
    </rPh>
    <rPh sb="15" eb="16">
      <t>メ</t>
    </rPh>
    <phoneticPr fontId="4"/>
  </si>
  <si>
    <t>RW</t>
    <phoneticPr fontId="4"/>
  </si>
  <si>
    <t>Jacob</t>
  </si>
  <si>
    <t>DH5-09</t>
  </si>
  <si>
    <t>PW:  Pulse withdrawal</t>
    <phoneticPr fontId="4"/>
  </si>
  <si>
    <t>SW:  Slug withdrawal</t>
    <phoneticPr fontId="4"/>
  </si>
  <si>
    <t>SWS: Pressure recovery after slug withdarawal(shut-in)</t>
    <phoneticPr fontId="4"/>
  </si>
  <si>
    <t>SIS: Pressure recovery after slug injection (shut-in)</t>
    <phoneticPr fontId="4"/>
  </si>
  <si>
    <t>RW:  Constant rate withdrawal</t>
    <phoneticPr fontId="4"/>
  </si>
  <si>
    <t>RWS: Pressure recovery after RW (shut-in)</t>
    <phoneticPr fontId="4"/>
  </si>
  <si>
    <t>HWS: Pressure recovery after constant head withdrawal (shut-in)</t>
  </si>
  <si>
    <t>HWR: Pressure recovery after constant head withdrawal</t>
    <phoneticPr fontId="4"/>
  </si>
  <si>
    <t>FEC検層：　電気伝導度検層(Fluid Electric Conductivity logging)</t>
    <rPh sb="3" eb="5">
      <t>ケンソウ</t>
    </rPh>
    <rPh sb="7" eb="9">
      <t>デンキ</t>
    </rPh>
    <rPh sb="9" eb="11">
      <t>デンドウ</t>
    </rPh>
    <rPh sb="11" eb="12">
      <t>ド</t>
    </rPh>
    <rPh sb="12" eb="14">
      <t>ケンソウ</t>
    </rPh>
    <phoneticPr fontId="4"/>
  </si>
  <si>
    <t>mabh:meters along borehole</t>
    <phoneticPr fontId="4"/>
  </si>
  <si>
    <t>DH-6</t>
  </si>
  <si>
    <t>DH6-01</t>
    <phoneticPr fontId="4"/>
  </si>
  <si>
    <t>DH6-02</t>
  </si>
  <si>
    <t>DH6-03</t>
  </si>
  <si>
    <t>DH6-04</t>
  </si>
  <si>
    <t>DH6-05</t>
  </si>
  <si>
    <t>DH6-06</t>
  </si>
  <si>
    <t>DH6-07</t>
  </si>
  <si>
    <t>DH6-08</t>
  </si>
  <si>
    <t>DH6-09</t>
  </si>
  <si>
    <t>DH6-10</t>
  </si>
  <si>
    <t>DH6-11</t>
  </si>
  <si>
    <t>DH6-12</t>
  </si>
  <si>
    <t>DH6-13</t>
  </si>
  <si>
    <t>DH6-14</t>
  </si>
  <si>
    <t>DH6-15</t>
  </si>
  <si>
    <t>DH6-16</t>
  </si>
  <si>
    <t>DH6-17</t>
  </si>
  <si>
    <t>DH-7</t>
    <phoneticPr fontId="4"/>
  </si>
  <si>
    <t>DH7-01</t>
    <phoneticPr fontId="4"/>
  </si>
  <si>
    <t>DH7-02</t>
  </si>
  <si>
    <t>DH7-03</t>
  </si>
  <si>
    <t>DH7-04</t>
  </si>
  <si>
    <t>DH7-05</t>
  </si>
  <si>
    <t>DH7-06</t>
  </si>
  <si>
    <t>DH7-07</t>
  </si>
  <si>
    <t>DH7-08</t>
  </si>
  <si>
    <t>FtNS7断層周辺</t>
    <rPh sb="5" eb="7">
      <t>ダンソウ</t>
    </rPh>
    <rPh sb="7" eb="9">
      <t>シュウヘン</t>
    </rPh>
    <phoneticPr fontId="4"/>
  </si>
  <si>
    <t>DH7-09</t>
  </si>
  <si>
    <t>DH7-10</t>
  </si>
  <si>
    <t>DH7-11</t>
  </si>
  <si>
    <t>DH7-12</t>
  </si>
  <si>
    <t>FtNS7断層周辺割れ目／変質</t>
    <rPh sb="5" eb="7">
      <t>ダンソウ</t>
    </rPh>
    <rPh sb="7" eb="9">
      <t>シュウヘン</t>
    </rPh>
    <rPh sb="9" eb="10">
      <t>ワ</t>
    </rPh>
    <rPh sb="11" eb="12">
      <t>メ</t>
    </rPh>
    <rPh sb="13" eb="15">
      <t>ヘンシツ</t>
    </rPh>
    <phoneticPr fontId="4"/>
  </si>
  <si>
    <t>DH7-13</t>
  </si>
  <si>
    <t>DH-8</t>
    <phoneticPr fontId="4"/>
  </si>
  <si>
    <t>DH8-01</t>
    <phoneticPr fontId="4"/>
  </si>
  <si>
    <t>DH8-02</t>
  </si>
  <si>
    <t>DH8-03</t>
  </si>
  <si>
    <t>DH8-04</t>
  </si>
  <si>
    <t>DH8-05</t>
  </si>
  <si>
    <t>DH8-06</t>
  </si>
  <si>
    <t>DH8-07</t>
  </si>
  <si>
    <t>DH8-08</t>
  </si>
  <si>
    <t>DH8-09</t>
  </si>
  <si>
    <t>DH8-10</t>
  </si>
  <si>
    <t>DH8-11</t>
  </si>
  <si>
    <t>DH8-12</t>
  </si>
  <si>
    <t>DH8-13</t>
  </si>
  <si>
    <t>DH8-14</t>
  </si>
  <si>
    <t>DH8-15</t>
  </si>
  <si>
    <t>DH8-16</t>
  </si>
  <si>
    <t>DH8-17</t>
  </si>
  <si>
    <t>DH8-18</t>
  </si>
  <si>
    <t>DH8-19</t>
  </si>
  <si>
    <t>DH8-20</t>
  </si>
  <si>
    <t>DH-9</t>
    <phoneticPr fontId="4"/>
  </si>
  <si>
    <t>DH9-01</t>
    <phoneticPr fontId="4"/>
  </si>
  <si>
    <t>DH9-02</t>
  </si>
  <si>
    <t>DH9-03</t>
  </si>
  <si>
    <t>DH9-04</t>
  </si>
  <si>
    <t>DH9-05</t>
  </si>
  <si>
    <t>DH9-06</t>
  </si>
  <si>
    <t>断層部</t>
    <rPh sb="0" eb="2">
      <t>ダンソウ</t>
    </rPh>
    <rPh sb="2" eb="3">
      <t>ブ</t>
    </rPh>
    <phoneticPr fontId="4"/>
  </si>
  <si>
    <t>Hvorslev 定常・Thiemの平均的な値</t>
    <rPh sb="9" eb="11">
      <t>テイジョウ</t>
    </rPh>
    <rPh sb="18" eb="20">
      <t>ヘイキン</t>
    </rPh>
    <rPh sb="20" eb="21">
      <t>テキ</t>
    </rPh>
    <rPh sb="22" eb="23">
      <t>アタイ</t>
    </rPh>
    <phoneticPr fontId="9"/>
  </si>
  <si>
    <t>DH-10</t>
    <phoneticPr fontId="4"/>
  </si>
  <si>
    <t>DH10-01</t>
    <phoneticPr fontId="4"/>
  </si>
  <si>
    <t>DH10-02</t>
  </si>
  <si>
    <t>RI</t>
    <phoneticPr fontId="4"/>
  </si>
  <si>
    <t>DH10-03</t>
  </si>
  <si>
    <t>DH10-04</t>
  </si>
  <si>
    <t>DH10-05</t>
  </si>
  <si>
    <t>DH10-06</t>
  </si>
  <si>
    <t>DH10-07</t>
  </si>
  <si>
    <t>Birsoy-Summers</t>
  </si>
  <si>
    <t>DH10-08</t>
  </si>
  <si>
    <t>PI</t>
    <phoneticPr fontId="4"/>
  </si>
  <si>
    <t>DH10-09</t>
  </si>
  <si>
    <t>DH-11</t>
    <phoneticPr fontId="4"/>
  </si>
  <si>
    <t>DH11-01</t>
    <phoneticPr fontId="4"/>
  </si>
  <si>
    <t>DH11-02</t>
  </si>
  <si>
    <t>DH11-03</t>
  </si>
  <si>
    <t>DH11-04</t>
  </si>
  <si>
    <t>高坂ら</t>
    <rPh sb="0" eb="2">
      <t>コウサカ</t>
    </rPh>
    <phoneticPr fontId="9"/>
  </si>
  <si>
    <t>DH11-05</t>
  </si>
  <si>
    <t>DH11-06</t>
  </si>
  <si>
    <t>DH11-07</t>
  </si>
  <si>
    <t>花崗岩上部割れ目帯/健岩部</t>
    <rPh sb="0" eb="3">
      <t>カコウガン</t>
    </rPh>
    <rPh sb="3" eb="5">
      <t>ジョウブ</t>
    </rPh>
    <rPh sb="5" eb="6">
      <t>ワ</t>
    </rPh>
    <rPh sb="7" eb="9">
      <t>メタイ</t>
    </rPh>
    <rPh sb="10" eb="12">
      <t>ケンガン</t>
    </rPh>
    <rPh sb="12" eb="13">
      <t>ブ</t>
    </rPh>
    <phoneticPr fontId="4"/>
  </si>
  <si>
    <t>DH11-08</t>
  </si>
  <si>
    <t>DH11-09</t>
  </si>
  <si>
    <t>DH11-10</t>
  </si>
  <si>
    <t>DH11-11</t>
  </si>
  <si>
    <t>生俵累層</t>
    <rPh sb="0" eb="2">
      <t>イクタワラ</t>
    </rPh>
    <rPh sb="2" eb="4">
      <t>ルイソウ</t>
    </rPh>
    <phoneticPr fontId="4"/>
  </si>
  <si>
    <t>DH-12</t>
    <phoneticPr fontId="4"/>
  </si>
  <si>
    <t>DH12-01</t>
    <phoneticPr fontId="4"/>
  </si>
  <si>
    <t>土岐夾炭累層</t>
    <phoneticPr fontId="4"/>
  </si>
  <si>
    <t>全ヒストリー</t>
    <rPh sb="0" eb="1">
      <t>ゼン</t>
    </rPh>
    <phoneticPr fontId="4"/>
  </si>
  <si>
    <t>逆解析</t>
    <rPh sb="0" eb="1">
      <t>ギャク</t>
    </rPh>
    <rPh sb="1" eb="3">
      <t>カイセキ</t>
    </rPh>
    <phoneticPr fontId="4"/>
  </si>
  <si>
    <t>DH12-02</t>
  </si>
  <si>
    <t>DH12-03</t>
  </si>
  <si>
    <t>DH12-04</t>
  </si>
  <si>
    <t>DH12-05</t>
  </si>
  <si>
    <t>DH12-06</t>
  </si>
  <si>
    <t>DH-13</t>
    <phoneticPr fontId="4"/>
  </si>
  <si>
    <t>DH13-01</t>
    <phoneticPr fontId="4"/>
  </si>
  <si>
    <t>DH13-02</t>
  </si>
  <si>
    <t>土岐夾炭累層／花崗岩風化部</t>
    <rPh sb="7" eb="10">
      <t>カコウガン</t>
    </rPh>
    <rPh sb="10" eb="11">
      <t>フウウ</t>
    </rPh>
    <rPh sb="11" eb="12">
      <t>カ</t>
    </rPh>
    <rPh sb="12" eb="13">
      <t>ブ</t>
    </rPh>
    <phoneticPr fontId="4"/>
  </si>
  <si>
    <t>DH13-03</t>
  </si>
  <si>
    <t>DH13-04</t>
  </si>
  <si>
    <t>花崗岩健岩部／断層部</t>
    <rPh sb="0" eb="3">
      <t>カコウガン</t>
    </rPh>
    <rPh sb="3" eb="5">
      <t>ケンガン</t>
    </rPh>
    <rPh sb="5" eb="6">
      <t>ブ</t>
    </rPh>
    <rPh sb="7" eb="9">
      <t>ダンソウ</t>
    </rPh>
    <rPh sb="9" eb="10">
      <t>ブ</t>
    </rPh>
    <phoneticPr fontId="4"/>
  </si>
  <si>
    <t>DH13-05</t>
  </si>
  <si>
    <t>DH13-06</t>
  </si>
  <si>
    <t>RWS</t>
    <phoneticPr fontId="4"/>
  </si>
  <si>
    <t>Agarwal</t>
    <phoneticPr fontId="4"/>
  </si>
  <si>
    <t>DH13-07</t>
  </si>
  <si>
    <t>DH13-08</t>
  </si>
  <si>
    <t>DH13-09</t>
  </si>
  <si>
    <t>DH13-10</t>
  </si>
  <si>
    <t>DH13-11</t>
  </si>
  <si>
    <t>DH13-12</t>
  </si>
  <si>
    <t>DH13-13</t>
  </si>
  <si>
    <t>DH-15</t>
    <phoneticPr fontId="4"/>
  </si>
  <si>
    <t>DH15-01</t>
    <phoneticPr fontId="4"/>
  </si>
  <si>
    <t>明世・本郷累層／土岐夾炭累層</t>
    <rPh sb="0" eb="2">
      <t>アキヨ</t>
    </rPh>
    <rPh sb="3" eb="5">
      <t>ホンゴウ</t>
    </rPh>
    <rPh sb="5" eb="6">
      <t>ルイ</t>
    </rPh>
    <rPh sb="6" eb="7">
      <t>ソウ</t>
    </rPh>
    <phoneticPr fontId="4"/>
  </si>
  <si>
    <t>DH15-02</t>
    <phoneticPr fontId="4"/>
  </si>
  <si>
    <t>明世・本郷累層</t>
    <rPh sb="0" eb="2">
      <t>アケヨ</t>
    </rPh>
    <rPh sb="3" eb="5">
      <t>ホンゴウ</t>
    </rPh>
    <rPh sb="5" eb="7">
      <t>ルイソウ</t>
    </rPh>
    <phoneticPr fontId="4"/>
  </si>
  <si>
    <t>全イベント</t>
    <rPh sb="0" eb="1">
      <t>ゼン</t>
    </rPh>
    <phoneticPr fontId="9"/>
  </si>
  <si>
    <t>DH15-03</t>
  </si>
  <si>
    <t>土岐夾炭累層（基底礫岩）</t>
    <rPh sb="7" eb="9">
      <t>キテイ</t>
    </rPh>
    <rPh sb="9" eb="11">
      <t>レキガン</t>
    </rPh>
    <phoneticPr fontId="4"/>
  </si>
  <si>
    <t>RWS</t>
  </si>
  <si>
    <t>Agarwal</t>
  </si>
  <si>
    <t>DH15-04</t>
  </si>
  <si>
    <t>DH15-05</t>
  </si>
  <si>
    <t>断層部(IF_SB3_11)</t>
    <rPh sb="0" eb="2">
      <t>ダンソウ</t>
    </rPh>
    <rPh sb="2" eb="3">
      <t>ブ</t>
    </rPh>
    <phoneticPr fontId="4"/>
  </si>
  <si>
    <t>DH15-06</t>
  </si>
  <si>
    <t>断層部(IF_SB3_07)</t>
    <rPh sb="0" eb="2">
      <t>ダンソウ</t>
    </rPh>
    <rPh sb="2" eb="3">
      <t>ブ</t>
    </rPh>
    <phoneticPr fontId="4"/>
  </si>
  <si>
    <t>RWS2</t>
  </si>
  <si>
    <t>DH15-07</t>
  </si>
  <si>
    <t xml:space="preserve">花崗岩健岩部(FEC検層異常) </t>
    <rPh sb="0" eb="3">
      <t>カコウガン</t>
    </rPh>
    <rPh sb="3" eb="6">
      <t>ケンガンブ</t>
    </rPh>
    <phoneticPr fontId="4"/>
  </si>
  <si>
    <t>DH15-08</t>
  </si>
  <si>
    <t>DH15-09</t>
  </si>
  <si>
    <t xml:space="preserve">花崗岩上部割れ目帯(FEC検層異常) </t>
    <rPh sb="0" eb="3">
      <t>カコウガン</t>
    </rPh>
    <rPh sb="3" eb="5">
      <t>ジョウブ</t>
    </rPh>
    <rPh sb="5" eb="6">
      <t>ワ</t>
    </rPh>
    <rPh sb="7" eb="9">
      <t>メタイ</t>
    </rPh>
    <phoneticPr fontId="4"/>
  </si>
  <si>
    <t>DH15-10</t>
  </si>
  <si>
    <t>花崗岩上部割れ目帯/断層部(IF_SB3_16)</t>
    <rPh sb="0" eb="3">
      <t>カコウガン</t>
    </rPh>
    <rPh sb="3" eb="5">
      <t>ジョウブ</t>
    </rPh>
    <rPh sb="5" eb="6">
      <t>ワ</t>
    </rPh>
    <rPh sb="7" eb="8">
      <t>メ</t>
    </rPh>
    <rPh sb="8" eb="9">
      <t>タイ</t>
    </rPh>
    <rPh sb="10" eb="12">
      <t>ダンソウ</t>
    </rPh>
    <rPh sb="12" eb="13">
      <t>ブ</t>
    </rPh>
    <phoneticPr fontId="4"/>
  </si>
  <si>
    <t>DH15-11</t>
  </si>
  <si>
    <t>花崗岩上部割れ目帯(FEC検層異常) 
低角度割れ目集中帯(288.0～334.0mabh)を含む</t>
    <rPh sb="0" eb="3">
      <t>カコウガン</t>
    </rPh>
    <rPh sb="3" eb="5">
      <t>ジョウブ</t>
    </rPh>
    <rPh sb="5" eb="6">
      <t>ワ</t>
    </rPh>
    <rPh sb="7" eb="9">
      <t>メタイ</t>
    </rPh>
    <rPh sb="20" eb="23">
      <t>テイカクド</t>
    </rPh>
    <rPh sb="23" eb="24">
      <t>ワ</t>
    </rPh>
    <rPh sb="25" eb="26">
      <t>メ</t>
    </rPh>
    <rPh sb="26" eb="28">
      <t>シュウチュウ</t>
    </rPh>
    <rPh sb="28" eb="29">
      <t>タイ</t>
    </rPh>
    <rPh sb="47" eb="48">
      <t>フク</t>
    </rPh>
    <phoneticPr fontId="4"/>
  </si>
  <si>
    <t>DH15-12</t>
  </si>
  <si>
    <t>断層部(IF_SB3_08)</t>
    <rPh sb="0" eb="2">
      <t>ダンソウ</t>
    </rPh>
    <rPh sb="2" eb="3">
      <t>ブ</t>
    </rPh>
    <phoneticPr fontId="4"/>
  </si>
  <si>
    <t>DH15-13</t>
  </si>
  <si>
    <t>DH15-14</t>
  </si>
  <si>
    <t>DH15-15</t>
  </si>
  <si>
    <t>DH15-16</t>
  </si>
  <si>
    <t>DH15-17</t>
  </si>
  <si>
    <t>DH15-18</t>
  </si>
  <si>
    <t>DH15-19</t>
  </si>
  <si>
    <t>DH15-20</t>
  </si>
  <si>
    <t>２．超深地層研究所計画（第1段階）</t>
    <rPh sb="2" eb="6">
      <t>チョウシンチソウ</t>
    </rPh>
    <rPh sb="6" eb="8">
      <t>ケンキュウ</t>
    </rPh>
    <rPh sb="8" eb="9">
      <t>ジョ</t>
    </rPh>
    <rPh sb="9" eb="11">
      <t>ケイカク</t>
    </rPh>
    <rPh sb="12" eb="13">
      <t>ダイ</t>
    </rPh>
    <rPh sb="14" eb="16">
      <t>ダンカイ</t>
    </rPh>
    <phoneticPr fontId="4"/>
  </si>
  <si>
    <t>AN-1</t>
    <phoneticPr fontId="4"/>
  </si>
  <si>
    <t>AN1-01</t>
    <phoneticPr fontId="4"/>
  </si>
  <si>
    <t>AN1-02</t>
  </si>
  <si>
    <t>AN1-03</t>
  </si>
  <si>
    <t>AN1-04</t>
  </si>
  <si>
    <t>AN1-05</t>
  </si>
  <si>
    <t>AN1-06</t>
  </si>
  <si>
    <t>AN1-07</t>
  </si>
  <si>
    <t>AN1-08</t>
  </si>
  <si>
    <t>AN1-09</t>
  </si>
  <si>
    <t>AN1-10</t>
  </si>
  <si>
    <t>AN1-11</t>
  </si>
  <si>
    <t>AN1-12</t>
  </si>
  <si>
    <t>AN1-13</t>
  </si>
  <si>
    <t>AN1-14</t>
  </si>
  <si>
    <t>AN1-15</t>
  </si>
  <si>
    <t>AN1-16</t>
  </si>
  <si>
    <t>AN1-17</t>
  </si>
  <si>
    <t>AN1-18</t>
  </si>
  <si>
    <t>AN1-19</t>
  </si>
  <si>
    <t>AN1-20</t>
  </si>
  <si>
    <t>AN1-21</t>
  </si>
  <si>
    <t>AN1-22</t>
  </si>
  <si>
    <t>AN1-23</t>
  </si>
  <si>
    <t>AN1-24</t>
  </si>
  <si>
    <t>AN1-25</t>
  </si>
  <si>
    <t>AN1-26</t>
  </si>
  <si>
    <t>AN1-27</t>
  </si>
  <si>
    <t>AN1-28</t>
  </si>
  <si>
    <t>AN1-29</t>
  </si>
  <si>
    <t>AN1-30</t>
  </si>
  <si>
    <t>AN1-31</t>
  </si>
  <si>
    <t>AN1-32</t>
  </si>
  <si>
    <t>AN1-33</t>
  </si>
  <si>
    <t>AN1-34</t>
  </si>
  <si>
    <t>AN-3</t>
    <phoneticPr fontId="4"/>
  </si>
  <si>
    <t>AN3-01</t>
    <phoneticPr fontId="4"/>
  </si>
  <si>
    <t>AN3-02</t>
  </si>
  <si>
    <t>AN3-03</t>
  </si>
  <si>
    <t>AN3-04</t>
  </si>
  <si>
    <t>AN3-05</t>
  </si>
  <si>
    <t>AN3-06</t>
  </si>
  <si>
    <t>AN3-07</t>
  </si>
  <si>
    <t>AN3-08</t>
  </si>
  <si>
    <t>AN3-09</t>
  </si>
  <si>
    <t>AN3-10</t>
  </si>
  <si>
    <t>AN3-11</t>
  </si>
  <si>
    <t>AN3-12</t>
  </si>
  <si>
    <t>AN3-13</t>
  </si>
  <si>
    <t>AN3-14</t>
  </si>
  <si>
    <t>AN3-15</t>
  </si>
  <si>
    <t>AN3-16</t>
  </si>
  <si>
    <t>AN3-17</t>
  </si>
  <si>
    <t>AN3-18</t>
  </si>
  <si>
    <t>AN3-19</t>
  </si>
  <si>
    <t>AN3-20</t>
  </si>
  <si>
    <t>AN3-21</t>
  </si>
  <si>
    <t>AN3-22</t>
  </si>
  <si>
    <t>AN3-23</t>
  </si>
  <si>
    <t>AN3-24</t>
  </si>
  <si>
    <t>MIU-1</t>
    <phoneticPr fontId="4"/>
  </si>
  <si>
    <t>MIU1-01</t>
  </si>
  <si>
    <t>MIU1-02</t>
  </si>
  <si>
    <t>MIU1-03</t>
  </si>
  <si>
    <t>MIU1-04</t>
  </si>
  <si>
    <t>MIU1-05</t>
  </si>
  <si>
    <t>MIU1-06</t>
  </si>
  <si>
    <t>MIU1-07</t>
  </si>
  <si>
    <t>MIU1-08</t>
  </si>
  <si>
    <t>MIU1-09</t>
  </si>
  <si>
    <t>MIU1-10</t>
  </si>
  <si>
    <t>花崗岩風化部</t>
    <rPh sb="0" eb="3">
      <t>カコウガン</t>
    </rPh>
    <rPh sb="3" eb="6">
      <t>フウカブ</t>
    </rPh>
    <phoneticPr fontId="4"/>
  </si>
  <si>
    <t>MIU1-11</t>
  </si>
  <si>
    <t>MIU1-12</t>
  </si>
  <si>
    <t>MIU1-13</t>
  </si>
  <si>
    <t>MIU1-14</t>
  </si>
  <si>
    <t>MIU1-15</t>
  </si>
  <si>
    <t>MIU1-16</t>
  </si>
  <si>
    <t>MIU1-17</t>
  </si>
  <si>
    <t>MIU1-18</t>
  </si>
  <si>
    <t>MIU1-19</t>
  </si>
  <si>
    <t>MIU1-20</t>
  </si>
  <si>
    <t>MIU1-21</t>
  </si>
  <si>
    <t>MIU1-22</t>
  </si>
  <si>
    <t>MIU1-23</t>
  </si>
  <si>
    <t>MIU1-24</t>
  </si>
  <si>
    <t>MIU1-25</t>
  </si>
  <si>
    <t>月吉断層に伴う割れ目帯</t>
    <rPh sb="0" eb="2">
      <t>ツキヨシ</t>
    </rPh>
    <rPh sb="2" eb="4">
      <t>ダンソウ</t>
    </rPh>
    <rPh sb="5" eb="6">
      <t>トモナ</t>
    </rPh>
    <rPh sb="7" eb="8">
      <t>ワ</t>
    </rPh>
    <rPh sb="9" eb="10">
      <t>メ</t>
    </rPh>
    <rPh sb="10" eb="11">
      <t>タイ</t>
    </rPh>
    <phoneticPr fontId="4"/>
  </si>
  <si>
    <t>MIU1-26</t>
  </si>
  <si>
    <t>MIU1-27</t>
  </si>
  <si>
    <t>MIU1-28</t>
  </si>
  <si>
    <t>MIU1-29</t>
  </si>
  <si>
    <t>HWS</t>
    <phoneticPr fontId="4"/>
  </si>
  <si>
    <t>Jacob &amp; Lohman</t>
  </si>
  <si>
    <t>MIU1-30</t>
  </si>
  <si>
    <t>MIU1-31</t>
  </si>
  <si>
    <t>MIU1-32</t>
  </si>
  <si>
    <t>花崗岩上部割れ目帯／健岩部</t>
    <rPh sb="0" eb="3">
      <t>カコウガン</t>
    </rPh>
    <rPh sb="3" eb="5">
      <t>ジョウブ</t>
    </rPh>
    <rPh sb="5" eb="6">
      <t>ワ</t>
    </rPh>
    <rPh sb="7" eb="9">
      <t>メタイ</t>
    </rPh>
    <rPh sb="10" eb="13">
      <t>ケンガンブ</t>
    </rPh>
    <phoneticPr fontId="4"/>
  </si>
  <si>
    <t>MIU1-33</t>
  </si>
  <si>
    <t>MIU1-34</t>
  </si>
  <si>
    <t>MIU1-35</t>
  </si>
  <si>
    <t>MIU1-36</t>
  </si>
  <si>
    <t>花崗岩健岩部/月吉断層に伴う割れ目帯</t>
    <rPh sb="0" eb="3">
      <t>カコウガン</t>
    </rPh>
    <rPh sb="3" eb="4">
      <t>ケン</t>
    </rPh>
    <rPh sb="4" eb="5">
      <t>ガン</t>
    </rPh>
    <rPh sb="5" eb="6">
      <t>ブ</t>
    </rPh>
    <rPh sb="7" eb="9">
      <t>ツキヨシ</t>
    </rPh>
    <rPh sb="9" eb="11">
      <t>ダンソウ</t>
    </rPh>
    <rPh sb="12" eb="13">
      <t>トモナ</t>
    </rPh>
    <rPh sb="14" eb="15">
      <t>ワ</t>
    </rPh>
    <rPh sb="16" eb="17">
      <t>メ</t>
    </rPh>
    <rPh sb="17" eb="18">
      <t>タイ</t>
    </rPh>
    <phoneticPr fontId="4"/>
  </si>
  <si>
    <t>MIU1-37</t>
  </si>
  <si>
    <t>MIU-2</t>
    <phoneticPr fontId="4"/>
  </si>
  <si>
    <t>MIU2-01</t>
  </si>
  <si>
    <t>MIU2-02</t>
  </si>
  <si>
    <t>MIU2-03</t>
  </si>
  <si>
    <t>MIU2-04</t>
  </si>
  <si>
    <t>MIU2-05</t>
  </si>
  <si>
    <t>MIU2-06</t>
  </si>
  <si>
    <t>MIU2-07</t>
  </si>
  <si>
    <t>MIU2-08</t>
  </si>
  <si>
    <t>MIU2-09</t>
  </si>
  <si>
    <t>MIU2-10</t>
  </si>
  <si>
    <t>MIU2-11</t>
  </si>
  <si>
    <t>MIU2-12</t>
  </si>
  <si>
    <t>MIU2-13</t>
  </si>
  <si>
    <t>MIU2-14</t>
  </si>
  <si>
    <t>Hvorslev定常</t>
    <rPh sb="8" eb="10">
      <t>テイジョウ</t>
    </rPh>
    <phoneticPr fontId="9"/>
  </si>
  <si>
    <t>MIU2-15</t>
  </si>
  <si>
    <t>MIU2-16</t>
  </si>
  <si>
    <t>MIU2-17</t>
  </si>
  <si>
    <t>MIU2-18</t>
  </si>
  <si>
    <t>MIU2-19</t>
  </si>
  <si>
    <t>MIU2-20</t>
  </si>
  <si>
    <t>MIU2-21</t>
  </si>
  <si>
    <t>MIU2-22</t>
  </si>
  <si>
    <t>MIU2-23</t>
  </si>
  <si>
    <t>MIU2-24</t>
  </si>
  <si>
    <t>MIU2-25</t>
  </si>
  <si>
    <t>MIU2-26</t>
  </si>
  <si>
    <t>月吉断層主要部</t>
    <rPh sb="0" eb="2">
      <t>ツキヨシ</t>
    </rPh>
    <rPh sb="2" eb="4">
      <t>ダンソウ</t>
    </rPh>
    <rPh sb="4" eb="7">
      <t>シュヨウブ</t>
    </rPh>
    <phoneticPr fontId="4"/>
  </si>
  <si>
    <t>MIU2-27</t>
  </si>
  <si>
    <t>MIU2-28</t>
  </si>
  <si>
    <t>MIU2-29</t>
  </si>
  <si>
    <t>MIU2-30</t>
  </si>
  <si>
    <t>MIU2-31</t>
  </si>
  <si>
    <t>土岐夾炭累層／花崗岩風化部/上部割れ目帯</t>
    <rPh sb="7" eb="10">
      <t>カコウガン</t>
    </rPh>
    <rPh sb="10" eb="11">
      <t>フウウ</t>
    </rPh>
    <rPh sb="11" eb="12">
      <t>カ</t>
    </rPh>
    <rPh sb="12" eb="13">
      <t>ブ</t>
    </rPh>
    <rPh sb="14" eb="16">
      <t>ジョウブ</t>
    </rPh>
    <rPh sb="16" eb="17">
      <t>ワ</t>
    </rPh>
    <rPh sb="18" eb="19">
      <t>メ</t>
    </rPh>
    <rPh sb="19" eb="20">
      <t>タイ</t>
    </rPh>
    <phoneticPr fontId="4"/>
  </si>
  <si>
    <t>MIU2-32</t>
  </si>
  <si>
    <t>MIU2-33</t>
    <phoneticPr fontId="4"/>
  </si>
  <si>
    <t>MIU2-34</t>
    <phoneticPr fontId="4"/>
  </si>
  <si>
    <t>MIU2-35</t>
    <phoneticPr fontId="4"/>
  </si>
  <si>
    <t>MIU2-36</t>
    <phoneticPr fontId="4"/>
  </si>
  <si>
    <t>MIU2-37</t>
    <phoneticPr fontId="4"/>
  </si>
  <si>
    <t>MIU2-38</t>
    <phoneticPr fontId="4"/>
  </si>
  <si>
    <t>花崗岩健岩部／月吉断層に伴う割れ目帯</t>
    <rPh sb="0" eb="3">
      <t>カコウガン</t>
    </rPh>
    <rPh sb="3" eb="6">
      <t>ケンガンブ</t>
    </rPh>
    <rPh sb="7" eb="9">
      <t>ツキヨシ</t>
    </rPh>
    <rPh sb="9" eb="11">
      <t>ダンソウ</t>
    </rPh>
    <rPh sb="12" eb="13">
      <t>トモナ</t>
    </rPh>
    <rPh sb="14" eb="15">
      <t>ワ</t>
    </rPh>
    <rPh sb="16" eb="17">
      <t>メ</t>
    </rPh>
    <rPh sb="17" eb="18">
      <t>タイ</t>
    </rPh>
    <phoneticPr fontId="4"/>
  </si>
  <si>
    <t>MIU2-39</t>
    <phoneticPr fontId="4"/>
  </si>
  <si>
    <t>月吉断層主要部／月吉断層に伴う割れ目帯</t>
    <rPh sb="0" eb="2">
      <t>ツキヨシ</t>
    </rPh>
    <rPh sb="2" eb="4">
      <t>ダンソウ</t>
    </rPh>
    <rPh sb="4" eb="7">
      <t>シュヨウブ</t>
    </rPh>
    <rPh sb="8" eb="10">
      <t>ツキヨシ</t>
    </rPh>
    <rPh sb="10" eb="12">
      <t>ダンソウ</t>
    </rPh>
    <rPh sb="13" eb="14">
      <t>トモナ</t>
    </rPh>
    <rPh sb="15" eb="16">
      <t>ワ</t>
    </rPh>
    <rPh sb="17" eb="18">
      <t>メ</t>
    </rPh>
    <rPh sb="18" eb="19">
      <t>タイ</t>
    </rPh>
    <phoneticPr fontId="4"/>
  </si>
  <si>
    <t>MIU2-40</t>
    <phoneticPr fontId="4"/>
  </si>
  <si>
    <t>MIU-3</t>
    <phoneticPr fontId="4"/>
  </si>
  <si>
    <t>MIU3-01</t>
  </si>
  <si>
    <t>SI</t>
    <phoneticPr fontId="4"/>
  </si>
  <si>
    <t>MIU3-02</t>
  </si>
  <si>
    <t>MIU3-03</t>
  </si>
  <si>
    <t>MIU3-04</t>
  </si>
  <si>
    <t>MIU3-05</t>
  </si>
  <si>
    <t>MIU3-06</t>
  </si>
  <si>
    <t>RW/RWS</t>
    <phoneticPr fontId="4"/>
  </si>
  <si>
    <t>MIU3-07</t>
  </si>
  <si>
    <t>MIU3-08</t>
  </si>
  <si>
    <t>MIU3-09</t>
  </si>
  <si>
    <t>MIU3-10</t>
  </si>
  <si>
    <t>MIU3-11</t>
  </si>
  <si>
    <t>MIU3-12</t>
  </si>
  <si>
    <t>MIU3-13</t>
  </si>
  <si>
    <t>MIU3-14</t>
  </si>
  <si>
    <t>MIU3-15</t>
  </si>
  <si>
    <t>MIU3-16</t>
  </si>
  <si>
    <t>MIU3-17</t>
  </si>
  <si>
    <t>MIU3-18</t>
  </si>
  <si>
    <t>MIU3-19</t>
  </si>
  <si>
    <t>MIU3-20</t>
  </si>
  <si>
    <t>MIU3-21</t>
  </si>
  <si>
    <t>MIU3-22</t>
  </si>
  <si>
    <t>MIU3-23</t>
  </si>
  <si>
    <t>MIU3-24</t>
  </si>
  <si>
    <t>MIU3-25</t>
  </si>
  <si>
    <t>MIU3-26</t>
  </si>
  <si>
    <t>MIU3-27</t>
  </si>
  <si>
    <t>RWR</t>
    <phoneticPr fontId="4"/>
  </si>
  <si>
    <t>MIU3-28</t>
  </si>
  <si>
    <t>MIU3-29</t>
  </si>
  <si>
    <t>MIU3-30</t>
  </si>
  <si>
    <t>MIU3-31</t>
    <phoneticPr fontId="4"/>
  </si>
  <si>
    <t>MIU3-32</t>
    <phoneticPr fontId="4"/>
  </si>
  <si>
    <t>MIU3-33</t>
    <phoneticPr fontId="4"/>
  </si>
  <si>
    <t>MIU3-34</t>
    <phoneticPr fontId="4"/>
  </si>
  <si>
    <t>MIU3-35</t>
    <phoneticPr fontId="4"/>
  </si>
  <si>
    <t>MIU-4</t>
    <phoneticPr fontId="4"/>
  </si>
  <si>
    <t>MIU4-01</t>
  </si>
  <si>
    <t>MIU4-02</t>
  </si>
  <si>
    <t>MIU4-03</t>
  </si>
  <si>
    <t>MIU4-04</t>
  </si>
  <si>
    <t>MIU4-05</t>
  </si>
  <si>
    <t>花崗岩上部割れ目帯/月吉断層に伴う割れ目帯</t>
    <rPh sb="0" eb="3">
      <t>カコウガン</t>
    </rPh>
    <rPh sb="3" eb="5">
      <t>ジョウブ</t>
    </rPh>
    <rPh sb="5" eb="6">
      <t>ワ</t>
    </rPh>
    <rPh sb="7" eb="8">
      <t>メ</t>
    </rPh>
    <rPh sb="8" eb="9">
      <t>タイ</t>
    </rPh>
    <rPh sb="10" eb="12">
      <t>ツキヨシ</t>
    </rPh>
    <rPh sb="12" eb="14">
      <t>ダンソウ</t>
    </rPh>
    <rPh sb="15" eb="16">
      <t>トモナ</t>
    </rPh>
    <rPh sb="17" eb="18">
      <t>ワ</t>
    </rPh>
    <rPh sb="19" eb="20">
      <t>メ</t>
    </rPh>
    <rPh sb="20" eb="21">
      <t>タイ</t>
    </rPh>
    <phoneticPr fontId="4"/>
  </si>
  <si>
    <t>MIU4-06</t>
  </si>
  <si>
    <t>MIU4-07</t>
  </si>
  <si>
    <t>MIU4-08</t>
  </si>
  <si>
    <t>MIU4-09</t>
  </si>
  <si>
    <t>SWS</t>
    <phoneticPr fontId="4"/>
  </si>
  <si>
    <t>MIU4-10</t>
  </si>
  <si>
    <t>MIU4-11</t>
  </si>
  <si>
    <t>MIU4-12</t>
  </si>
  <si>
    <t>MSB-1</t>
    <phoneticPr fontId="4"/>
  </si>
  <si>
    <t>MSB1-01</t>
  </si>
  <si>
    <t>SIS</t>
    <phoneticPr fontId="4"/>
  </si>
  <si>
    <t>MSB-2</t>
    <phoneticPr fontId="4"/>
  </si>
  <si>
    <t>MSB2-01</t>
  </si>
  <si>
    <t>明世・本郷累層（基底礫岩）</t>
    <rPh sb="0" eb="2">
      <t>アキヨ</t>
    </rPh>
    <rPh sb="3" eb="5">
      <t>ホンゴウ</t>
    </rPh>
    <rPh sb="5" eb="6">
      <t>ルイ</t>
    </rPh>
    <rPh sb="6" eb="7">
      <t>ソウ</t>
    </rPh>
    <rPh sb="8" eb="10">
      <t>キテイ</t>
    </rPh>
    <rPh sb="10" eb="12">
      <t>レキガン</t>
    </rPh>
    <phoneticPr fontId="4"/>
  </si>
  <si>
    <t>MSB2-02</t>
  </si>
  <si>
    <t>明世・本郷累層（本体）</t>
    <rPh sb="0" eb="2">
      <t>アケヨ</t>
    </rPh>
    <rPh sb="3" eb="5">
      <t>ホンゴウ</t>
    </rPh>
    <rPh sb="5" eb="7">
      <t>ルイソウ</t>
    </rPh>
    <rPh sb="8" eb="10">
      <t>ホンタイ</t>
    </rPh>
    <phoneticPr fontId="4"/>
  </si>
  <si>
    <t>MSB2-03</t>
  </si>
  <si>
    <t>MSB2-04</t>
  </si>
  <si>
    <t>MSB2-05</t>
  </si>
  <si>
    <t>花崗岩風化部/上部割れ目帯</t>
    <rPh sb="0" eb="3">
      <t>カコウガン</t>
    </rPh>
    <rPh sb="3" eb="6">
      <t>フウカブ</t>
    </rPh>
    <rPh sb="7" eb="9">
      <t>ジョウブ</t>
    </rPh>
    <rPh sb="9" eb="10">
      <t>ワ</t>
    </rPh>
    <rPh sb="11" eb="12">
      <t>メ</t>
    </rPh>
    <rPh sb="12" eb="13">
      <t>タイ</t>
    </rPh>
    <phoneticPr fontId="4"/>
  </si>
  <si>
    <t>MSB-3</t>
    <phoneticPr fontId="4"/>
  </si>
  <si>
    <t>MSB3-01</t>
  </si>
  <si>
    <t>MSB3-02</t>
  </si>
  <si>
    <t>MSB-4</t>
    <phoneticPr fontId="4"/>
  </si>
  <si>
    <t>MSB4-01</t>
  </si>
  <si>
    <t>MSB4-02</t>
  </si>
  <si>
    <t>MSB4-03</t>
  </si>
  <si>
    <t>MSB4-04</t>
  </si>
  <si>
    <t>Jacob</t>
    <phoneticPr fontId="4"/>
  </si>
  <si>
    <t>MIZ-1</t>
    <phoneticPr fontId="4"/>
  </si>
  <si>
    <t>MIZ1-01</t>
    <phoneticPr fontId="4"/>
  </si>
  <si>
    <t>花崗岩上部割れ目帯(全量逸水割れ目含む)</t>
    <rPh sb="0" eb="3">
      <t>カコウガン</t>
    </rPh>
    <rPh sb="3" eb="5">
      <t>ジョウブ</t>
    </rPh>
    <rPh sb="5" eb="6">
      <t>ワ</t>
    </rPh>
    <rPh sb="7" eb="9">
      <t>メタイ</t>
    </rPh>
    <rPh sb="10" eb="12">
      <t>ゼンリョウ</t>
    </rPh>
    <rPh sb="12" eb="13">
      <t>イッ</t>
    </rPh>
    <rPh sb="13" eb="14">
      <t>スイ</t>
    </rPh>
    <rPh sb="14" eb="15">
      <t>ワ</t>
    </rPh>
    <rPh sb="16" eb="17">
      <t>メ</t>
    </rPh>
    <rPh sb="17" eb="18">
      <t>フク</t>
    </rPh>
    <phoneticPr fontId="4"/>
  </si>
  <si>
    <t>MIZ1-02</t>
    <phoneticPr fontId="4"/>
  </si>
  <si>
    <t>断層部(IF_SB3_15_2)</t>
    <rPh sb="0" eb="2">
      <t>ダンソウ</t>
    </rPh>
    <rPh sb="2" eb="3">
      <t>ブ</t>
    </rPh>
    <phoneticPr fontId="4"/>
  </si>
  <si>
    <t>全イベント</t>
  </si>
  <si>
    <t>MIZ1-03</t>
    <phoneticPr fontId="4"/>
  </si>
  <si>
    <t>花崗岩上部割れ目帯(逸水割れ目含む)</t>
    <rPh sb="0" eb="3">
      <t>カコウガン</t>
    </rPh>
    <rPh sb="3" eb="5">
      <t>ジョウブ</t>
    </rPh>
    <rPh sb="5" eb="6">
      <t>ワ</t>
    </rPh>
    <rPh sb="7" eb="9">
      <t>メタイ</t>
    </rPh>
    <rPh sb="10" eb="11">
      <t>イッ</t>
    </rPh>
    <rPh sb="11" eb="12">
      <t>スイ</t>
    </rPh>
    <rPh sb="12" eb="13">
      <t>ワ</t>
    </rPh>
    <rPh sb="14" eb="15">
      <t>メ</t>
    </rPh>
    <rPh sb="15" eb="16">
      <t>フク</t>
    </rPh>
    <phoneticPr fontId="4"/>
  </si>
  <si>
    <t>MIZ1-04</t>
    <phoneticPr fontId="4"/>
  </si>
  <si>
    <t>MIZ1-05</t>
    <phoneticPr fontId="4"/>
  </si>
  <si>
    <t>MIZ1-06</t>
    <phoneticPr fontId="4"/>
  </si>
  <si>
    <t>MIZ1-07</t>
    <phoneticPr fontId="4"/>
  </si>
  <si>
    <t>花崗岩健岩部(FEC検層異常)</t>
    <rPh sb="0" eb="3">
      <t>カコウガン</t>
    </rPh>
    <rPh sb="3" eb="6">
      <t>ケンガンブ</t>
    </rPh>
    <rPh sb="10" eb="12">
      <t>ケンソウ</t>
    </rPh>
    <rPh sb="12" eb="14">
      <t>イジョウ</t>
    </rPh>
    <phoneticPr fontId="4"/>
  </si>
  <si>
    <t>MIZ1-08</t>
    <phoneticPr fontId="4"/>
  </si>
  <si>
    <t>MIZ1-09</t>
    <phoneticPr fontId="4"/>
  </si>
  <si>
    <t>MIZ1-10</t>
    <phoneticPr fontId="4"/>
  </si>
  <si>
    <t>MIZ1-11</t>
    <phoneticPr fontId="4"/>
  </si>
  <si>
    <t>MIZ1-12</t>
    <phoneticPr fontId="4"/>
  </si>
  <si>
    <t>MIZ1-13</t>
    <phoneticPr fontId="4"/>
  </si>
  <si>
    <t>断層部(06MI02_02断層)</t>
    <rPh sb="0" eb="2">
      <t>ダンソウ</t>
    </rPh>
    <rPh sb="2" eb="3">
      <t>ブ</t>
    </rPh>
    <phoneticPr fontId="4"/>
  </si>
  <si>
    <t>MIZ1-14</t>
    <phoneticPr fontId="4"/>
  </si>
  <si>
    <t>MIZ1-15</t>
    <phoneticPr fontId="4"/>
  </si>
  <si>
    <t>断層部(IF_SB3_13)</t>
    <rPh sb="0" eb="2">
      <t>ダンソウ</t>
    </rPh>
    <rPh sb="2" eb="3">
      <t>ブ</t>
    </rPh>
    <phoneticPr fontId="4"/>
  </si>
  <si>
    <t>MIZ1-16</t>
    <phoneticPr fontId="4"/>
  </si>
  <si>
    <t>MIZ1-17</t>
    <phoneticPr fontId="4"/>
  </si>
  <si>
    <t>断層部(IF_SB3_13_3)</t>
    <rPh sb="0" eb="2">
      <t>ダンソウ</t>
    </rPh>
    <rPh sb="2" eb="3">
      <t>ブ</t>
    </rPh>
    <phoneticPr fontId="4"/>
  </si>
  <si>
    <t>MIZ1-18</t>
    <phoneticPr fontId="4"/>
  </si>
  <si>
    <t>MIZ1-19</t>
    <phoneticPr fontId="4"/>
  </si>
  <si>
    <t>MIZ1-20</t>
    <phoneticPr fontId="4"/>
  </si>
  <si>
    <t>３．超深地層研究所計画（第2段階および第3段階）</t>
    <rPh sb="2" eb="6">
      <t>チョウシンチソウ</t>
    </rPh>
    <rPh sb="6" eb="8">
      <t>ケンキュウ</t>
    </rPh>
    <rPh sb="8" eb="9">
      <t>ジョ</t>
    </rPh>
    <rPh sb="9" eb="11">
      <t>ケイカク</t>
    </rPh>
    <rPh sb="12" eb="13">
      <t>ダイ</t>
    </rPh>
    <rPh sb="14" eb="16">
      <t>ダンカイ</t>
    </rPh>
    <rPh sb="19" eb="20">
      <t>ダイ</t>
    </rPh>
    <rPh sb="21" eb="23">
      <t>ダンカイ</t>
    </rPh>
    <phoneticPr fontId="4"/>
  </si>
  <si>
    <t>06MI02</t>
    <phoneticPr fontId="4"/>
  </si>
  <si>
    <t>06MI02-01</t>
    <phoneticPr fontId="4"/>
  </si>
  <si>
    <t>主立坑断層のダメージゾーン</t>
    <rPh sb="0" eb="1">
      <t>シュ</t>
    </rPh>
    <rPh sb="1" eb="3">
      <t>タテコウ</t>
    </rPh>
    <rPh sb="3" eb="5">
      <t>ダンソウ</t>
    </rPh>
    <phoneticPr fontId="4"/>
  </si>
  <si>
    <t>PI</t>
    <phoneticPr fontId="9"/>
  </si>
  <si>
    <t>nSIGHT</t>
    <phoneticPr fontId="9"/>
  </si>
  <si>
    <t>06MI02-02</t>
  </si>
  <si>
    <t>SW/SWS-HW/HWR</t>
    <phoneticPr fontId="9"/>
  </si>
  <si>
    <t>06MI02-03</t>
  </si>
  <si>
    <t>SW/SWS</t>
    <phoneticPr fontId="9"/>
  </si>
  <si>
    <t>06MI02-04</t>
  </si>
  <si>
    <t>SWS1-SWS2-PW1-PW2</t>
    <phoneticPr fontId="9"/>
  </si>
  <si>
    <t>06MI02-05</t>
  </si>
  <si>
    <t>PW</t>
    <phoneticPr fontId="9"/>
  </si>
  <si>
    <t>06MI02-06</t>
  </si>
  <si>
    <t>主立坑断層主要部及びダメージゾーン</t>
    <rPh sb="0" eb="1">
      <t>シュ</t>
    </rPh>
    <rPh sb="1" eb="3">
      <t>タテコウ</t>
    </rPh>
    <rPh sb="3" eb="5">
      <t>ダンソウ</t>
    </rPh>
    <rPh sb="5" eb="8">
      <t>シュヨウブ</t>
    </rPh>
    <rPh sb="8" eb="9">
      <t>オヨ</t>
    </rPh>
    <phoneticPr fontId="4"/>
  </si>
  <si>
    <t>SWS</t>
    <phoneticPr fontId="9"/>
  </si>
  <si>
    <t>06MI02-08</t>
  </si>
  <si>
    <t>HW</t>
    <phoneticPr fontId="9"/>
  </si>
  <si>
    <t>Jacob＆Lohman</t>
    <phoneticPr fontId="4"/>
  </si>
  <si>
    <t>06MI02-09</t>
  </si>
  <si>
    <t>Agarwal</t>
    <phoneticPr fontId="9"/>
  </si>
  <si>
    <t>06MI02-10</t>
  </si>
  <si>
    <t>HWS</t>
    <phoneticPr fontId="9"/>
  </si>
  <si>
    <t>06MI02-11</t>
  </si>
  <si>
    <t>06MI02-12</t>
  </si>
  <si>
    <t>06MI03</t>
    <phoneticPr fontId="4"/>
  </si>
  <si>
    <t>06MI03-01</t>
    <phoneticPr fontId="4"/>
  </si>
  <si>
    <t>土岐花崗岩　低角度傾斜を有する割れ目の集中帯</t>
    <rPh sb="0" eb="2">
      <t>トキ</t>
    </rPh>
    <rPh sb="2" eb="5">
      <t>カコウガン</t>
    </rPh>
    <phoneticPr fontId="4"/>
  </si>
  <si>
    <t>RWS</t>
    <phoneticPr fontId="9"/>
  </si>
  <si>
    <t>06MI03-02</t>
  </si>
  <si>
    <t>土岐花崗岩　低角度傾斜を有する割れ目の集中帯
土岐花崗岩　上部割れ目帯</t>
    <rPh sb="0" eb="2">
      <t>トキ</t>
    </rPh>
    <rPh sb="2" eb="5">
      <t>カコウガン</t>
    </rPh>
    <rPh sb="23" eb="25">
      <t>トキ</t>
    </rPh>
    <rPh sb="25" eb="28">
      <t>カコウガン</t>
    </rPh>
    <rPh sb="29" eb="31">
      <t>ジョウブ</t>
    </rPh>
    <rPh sb="31" eb="32">
      <t>ワ</t>
    </rPh>
    <rPh sb="33" eb="34">
      <t>メ</t>
    </rPh>
    <rPh sb="34" eb="35">
      <t>タイ</t>
    </rPh>
    <phoneticPr fontId="4"/>
  </si>
  <si>
    <t>06MI03-03</t>
  </si>
  <si>
    <t>土岐花崗岩　上部割れ目帯</t>
    <rPh sb="0" eb="2">
      <t>トキ</t>
    </rPh>
    <rPh sb="2" eb="5">
      <t>カコウガン</t>
    </rPh>
    <rPh sb="6" eb="8">
      <t>ジョウブ</t>
    </rPh>
    <rPh sb="8" eb="9">
      <t>ワ</t>
    </rPh>
    <rPh sb="10" eb="12">
      <t>メタイ</t>
    </rPh>
    <phoneticPr fontId="4"/>
  </si>
  <si>
    <t>06MI03-04</t>
  </si>
  <si>
    <t>06MI03-05</t>
  </si>
  <si>
    <t>06MI03-06</t>
  </si>
  <si>
    <t>06MI03-07</t>
  </si>
  <si>
    <t>RW</t>
    <phoneticPr fontId="9"/>
  </si>
  <si>
    <t>Jacob</t>
    <phoneticPr fontId="9"/>
  </si>
  <si>
    <t>06MI03-08-2</t>
    <phoneticPr fontId="4"/>
  </si>
  <si>
    <t>06MI03-09</t>
    <phoneticPr fontId="4"/>
  </si>
  <si>
    <t>土岐花崗岩　下部割れ目低密度帯</t>
    <rPh sb="0" eb="2">
      <t>トキ</t>
    </rPh>
    <rPh sb="2" eb="5">
      <t>カコウガン</t>
    </rPh>
    <rPh sb="6" eb="8">
      <t>カブ</t>
    </rPh>
    <rPh sb="8" eb="9">
      <t>ワ</t>
    </rPh>
    <rPh sb="10" eb="11">
      <t>メ</t>
    </rPh>
    <rPh sb="11" eb="14">
      <t>テイミツド</t>
    </rPh>
    <rPh sb="14" eb="15">
      <t>オビ</t>
    </rPh>
    <phoneticPr fontId="4"/>
  </si>
  <si>
    <t>Agawal</t>
    <phoneticPr fontId="9"/>
  </si>
  <si>
    <t>06MI03-10</t>
  </si>
  <si>
    <t>06MI03-a1</t>
    <phoneticPr fontId="4"/>
  </si>
  <si>
    <t>06MI03-a2</t>
    <phoneticPr fontId="4"/>
  </si>
  <si>
    <t>06MI03-a3</t>
    <phoneticPr fontId="4"/>
  </si>
  <si>
    <t>Agawel</t>
    <phoneticPr fontId="9"/>
  </si>
  <si>
    <t>06MI03-a4</t>
    <phoneticPr fontId="4"/>
  </si>
  <si>
    <t>07MI07</t>
    <phoneticPr fontId="4"/>
  </si>
  <si>
    <t>07MI07-1</t>
    <phoneticPr fontId="4"/>
  </si>
  <si>
    <t>07MI07-2</t>
  </si>
  <si>
    <t>-</t>
  </si>
  <si>
    <t>HW</t>
    <phoneticPr fontId="4"/>
  </si>
  <si>
    <t>Hvorslev定常式</t>
    <rPh sb="8" eb="9">
      <t>テイ</t>
    </rPh>
    <rPh sb="9" eb="10">
      <t>ジョウ</t>
    </rPh>
    <rPh sb="10" eb="11">
      <t>シキ</t>
    </rPh>
    <phoneticPr fontId="4"/>
  </si>
  <si>
    <t>07MI07-3</t>
  </si>
  <si>
    <t>07MI07-4</t>
  </si>
  <si>
    <t>07MI07-5</t>
  </si>
  <si>
    <t>07MI07-6</t>
  </si>
  <si>
    <t>Jacob＆Lohman</t>
  </si>
  <si>
    <t>07MI07-7</t>
  </si>
  <si>
    <t>PW3</t>
  </si>
  <si>
    <t>07MI07-8</t>
  </si>
  <si>
    <t>Hvorslev</t>
  </si>
  <si>
    <t>07MI07-9</t>
  </si>
  <si>
    <t>07MI07-10</t>
  </si>
  <si>
    <t>07MI07-11</t>
  </si>
  <si>
    <t>07MI09</t>
    <phoneticPr fontId="4"/>
  </si>
  <si>
    <t>07MI09-1</t>
    <phoneticPr fontId="4"/>
  </si>
  <si>
    <t>07MI09-2</t>
  </si>
  <si>
    <t>07MI09-3</t>
  </si>
  <si>
    <t>07MI09-4</t>
  </si>
  <si>
    <t>07MI09-5</t>
  </si>
  <si>
    <t>09MI20</t>
    <phoneticPr fontId="9"/>
  </si>
  <si>
    <t>09MI20-1</t>
    <phoneticPr fontId="9"/>
  </si>
  <si>
    <t>09MI20-2</t>
  </si>
  <si>
    <t>09MI20-3</t>
  </si>
  <si>
    <t>09MI20-4</t>
  </si>
  <si>
    <t>土岐花崗岩　上部割れ目帯（母岩の変質を伴う割れ目帯）</t>
    <rPh sb="0" eb="2">
      <t>トキ</t>
    </rPh>
    <rPh sb="2" eb="5">
      <t>カコウガン</t>
    </rPh>
    <rPh sb="6" eb="8">
      <t>ジョウブ</t>
    </rPh>
    <rPh sb="8" eb="9">
      <t>ワ</t>
    </rPh>
    <rPh sb="10" eb="12">
      <t>メタイ</t>
    </rPh>
    <rPh sb="13" eb="14">
      <t>ボ</t>
    </rPh>
    <rPh sb="14" eb="15">
      <t>ガン</t>
    </rPh>
    <rPh sb="16" eb="18">
      <t>ヘンシツ</t>
    </rPh>
    <rPh sb="19" eb="20">
      <t>トモナ</t>
    </rPh>
    <rPh sb="21" eb="22">
      <t>ワ</t>
    </rPh>
    <rPh sb="23" eb="24">
      <t>メ</t>
    </rPh>
    <rPh sb="24" eb="25">
      <t>タイ</t>
    </rPh>
    <phoneticPr fontId="4"/>
  </si>
  <si>
    <t>Jacob&amp;Lohman</t>
    <phoneticPr fontId="9"/>
  </si>
  <si>
    <t>09MI20-5</t>
  </si>
  <si>
    <t>-</t>
    <phoneticPr fontId="9"/>
  </si>
  <si>
    <t>PW2</t>
    <phoneticPr fontId="9"/>
  </si>
  <si>
    <t>Hvorslev</t>
    <phoneticPr fontId="9"/>
  </si>
  <si>
    <t>09MI20-6</t>
    <phoneticPr fontId="4"/>
  </si>
  <si>
    <t>09MI20-7</t>
  </si>
  <si>
    <t>PW3</t>
    <phoneticPr fontId="9"/>
  </si>
  <si>
    <t>09MI20-8</t>
  </si>
  <si>
    <t>09MI20-9</t>
  </si>
  <si>
    <t>09MI20-10</t>
  </si>
  <si>
    <r>
      <t>09MI21</t>
    </r>
    <r>
      <rPr>
        <vertAlign val="superscript"/>
        <sz val="10"/>
        <rFont val="ＭＳ Ｐゴシック"/>
        <family val="3"/>
        <charset val="128"/>
      </rPr>
      <t>※</t>
    </r>
    <phoneticPr fontId="9"/>
  </si>
  <si>
    <t>09MI21-1</t>
    <phoneticPr fontId="9"/>
  </si>
  <si>
    <t>PW2</t>
  </si>
  <si>
    <t>09MI21-2</t>
  </si>
  <si>
    <t>09MI21-3</t>
  </si>
  <si>
    <t>PW1</t>
  </si>
  <si>
    <t>09MI21-4</t>
  </si>
  <si>
    <t>09MI21-5</t>
  </si>
  <si>
    <t>10MI22</t>
    <phoneticPr fontId="4"/>
  </si>
  <si>
    <t>10MI22-1</t>
    <phoneticPr fontId="9"/>
  </si>
  <si>
    <t>10MI22-2</t>
    <phoneticPr fontId="9"/>
  </si>
  <si>
    <t>土岐花崗岩　上部割れ目帯（母岩の変質を伴う割れ目帯，主立坑断層主要部及びダメージゾーン含む）</t>
    <rPh sb="0" eb="2">
      <t>トキ</t>
    </rPh>
    <rPh sb="2" eb="5">
      <t>カコウガン</t>
    </rPh>
    <rPh sb="6" eb="8">
      <t>ジョウブ</t>
    </rPh>
    <rPh sb="8" eb="9">
      <t>ワ</t>
    </rPh>
    <rPh sb="10" eb="12">
      <t>メタイ</t>
    </rPh>
    <rPh sb="13" eb="14">
      <t>ボ</t>
    </rPh>
    <rPh sb="14" eb="15">
      <t>ガン</t>
    </rPh>
    <rPh sb="16" eb="18">
      <t>ヘンシツ</t>
    </rPh>
    <rPh sb="19" eb="20">
      <t>トモナ</t>
    </rPh>
    <rPh sb="21" eb="22">
      <t>ワ</t>
    </rPh>
    <rPh sb="23" eb="24">
      <t>メ</t>
    </rPh>
    <rPh sb="24" eb="25">
      <t>タイ</t>
    </rPh>
    <rPh sb="26" eb="27">
      <t>シュ</t>
    </rPh>
    <rPh sb="27" eb="29">
      <t>タテコウ</t>
    </rPh>
    <rPh sb="29" eb="31">
      <t>ダンソウ</t>
    </rPh>
    <rPh sb="31" eb="34">
      <t>シュヨウブ</t>
    </rPh>
    <rPh sb="34" eb="35">
      <t>オヨ</t>
    </rPh>
    <rPh sb="43" eb="44">
      <t>フク</t>
    </rPh>
    <phoneticPr fontId="4"/>
  </si>
  <si>
    <t>※本データは、産業技術総合研究所と原子力機構の共同研究で実施された調査において、産業技術総合研究所が取得したものである。本共同研究において産業技術総合研究所が使用した予算は、原子力安全・保安院から受託した研究費の一部を用いた。</t>
    <phoneticPr fontId="4"/>
  </si>
  <si>
    <t>10MI23</t>
    <phoneticPr fontId="9"/>
  </si>
  <si>
    <t>10MI23-1</t>
    <phoneticPr fontId="9"/>
  </si>
  <si>
    <t>10MI23-2</t>
  </si>
  <si>
    <t>10MI23-3</t>
  </si>
  <si>
    <t>10MI23-4</t>
  </si>
  <si>
    <t>10MI23-5</t>
  </si>
  <si>
    <t>10MI23-6</t>
  </si>
  <si>
    <t>10MI23-7</t>
  </si>
  <si>
    <t>10MI23-8</t>
  </si>
  <si>
    <t>10MI23-9</t>
  </si>
  <si>
    <r>
      <t>10MI24</t>
    </r>
    <r>
      <rPr>
        <vertAlign val="superscript"/>
        <sz val="10"/>
        <rFont val="ＭＳ Ｐゴシック"/>
        <family val="3"/>
        <charset val="128"/>
      </rPr>
      <t>※</t>
    </r>
    <phoneticPr fontId="4"/>
  </si>
  <si>
    <t>10MI24-1-1</t>
    <phoneticPr fontId="4"/>
  </si>
  <si>
    <t>10MI24-1-2</t>
    <phoneticPr fontId="4"/>
  </si>
  <si>
    <t>10MI24-1-3</t>
    <phoneticPr fontId="4"/>
  </si>
  <si>
    <t>10MI24-1-4</t>
    <phoneticPr fontId="4"/>
  </si>
  <si>
    <t>10MI24-1-5</t>
    <phoneticPr fontId="4"/>
  </si>
  <si>
    <t>10MI24-2-1</t>
    <phoneticPr fontId="4"/>
  </si>
  <si>
    <t>10MI24-2-2</t>
    <phoneticPr fontId="4"/>
  </si>
  <si>
    <t>10MI26</t>
    <phoneticPr fontId="4"/>
  </si>
  <si>
    <t>10MI26-1</t>
    <phoneticPr fontId="9"/>
  </si>
  <si>
    <t>10MI26-2</t>
  </si>
  <si>
    <t>10MI26-3</t>
  </si>
  <si>
    <t>土岐花崗岩　上部割れ目帯（母岩の変質を伴う割れ目帯含む）</t>
    <rPh sb="0" eb="2">
      <t>トキ</t>
    </rPh>
    <rPh sb="2" eb="5">
      <t>カコウガン</t>
    </rPh>
    <rPh sb="6" eb="8">
      <t>ジョウブ</t>
    </rPh>
    <rPh sb="8" eb="9">
      <t>ワ</t>
    </rPh>
    <rPh sb="10" eb="12">
      <t>メタイ</t>
    </rPh>
    <rPh sb="13" eb="14">
      <t>ボ</t>
    </rPh>
    <rPh sb="14" eb="15">
      <t>ガン</t>
    </rPh>
    <rPh sb="16" eb="18">
      <t>ヘンシツ</t>
    </rPh>
    <rPh sb="19" eb="20">
      <t>トモナ</t>
    </rPh>
    <rPh sb="21" eb="22">
      <t>ワ</t>
    </rPh>
    <rPh sb="23" eb="24">
      <t>メ</t>
    </rPh>
    <rPh sb="24" eb="25">
      <t>タイ</t>
    </rPh>
    <rPh sb="25" eb="26">
      <t>フク</t>
    </rPh>
    <phoneticPr fontId="4"/>
  </si>
  <si>
    <t>10MI26-4</t>
  </si>
  <si>
    <t>10MI26-5</t>
  </si>
  <si>
    <t>12MI27</t>
    <phoneticPr fontId="4"/>
  </si>
  <si>
    <t>10MI27-1</t>
    <phoneticPr fontId="4"/>
  </si>
  <si>
    <t>土岐花崗岩　下部割れ目低密度帯（母岩の変質を伴う割れ目帯）</t>
    <rPh sb="0" eb="2">
      <t>トキ</t>
    </rPh>
    <rPh sb="2" eb="5">
      <t>カコウガン</t>
    </rPh>
    <rPh sb="6" eb="8">
      <t>カブ</t>
    </rPh>
    <rPh sb="8" eb="9">
      <t>ワ</t>
    </rPh>
    <rPh sb="10" eb="11">
      <t>メ</t>
    </rPh>
    <rPh sb="11" eb="14">
      <t>テイミツド</t>
    </rPh>
    <rPh sb="14" eb="15">
      <t>タイ</t>
    </rPh>
    <rPh sb="16" eb="17">
      <t>ボ</t>
    </rPh>
    <rPh sb="17" eb="18">
      <t>ガン</t>
    </rPh>
    <rPh sb="19" eb="21">
      <t>ヘンシツ</t>
    </rPh>
    <rPh sb="22" eb="23">
      <t>トモナ</t>
    </rPh>
    <rPh sb="24" eb="25">
      <t>ワ</t>
    </rPh>
    <rPh sb="26" eb="27">
      <t>メ</t>
    </rPh>
    <rPh sb="27" eb="28">
      <t>タイ</t>
    </rPh>
    <phoneticPr fontId="4"/>
  </si>
  <si>
    <t>PW2</t>
    <phoneticPr fontId="4"/>
  </si>
  <si>
    <t>10MI27-2</t>
    <phoneticPr fontId="4"/>
  </si>
  <si>
    <r>
      <t>12MI30</t>
    </r>
    <r>
      <rPr>
        <vertAlign val="superscript"/>
        <sz val="10"/>
        <rFont val="ＭＳ Ｐゴシック"/>
        <family val="3"/>
        <charset val="128"/>
      </rPr>
      <t>※</t>
    </r>
    <phoneticPr fontId="9"/>
  </si>
  <si>
    <t>12MI30-1</t>
    <phoneticPr fontId="9"/>
  </si>
  <si>
    <t>12MI30-2</t>
  </si>
  <si>
    <t>12MI30-3</t>
  </si>
  <si>
    <t>12MI30-4</t>
  </si>
  <si>
    <t>12MI30-5</t>
  </si>
  <si>
    <r>
      <t>12MI31</t>
    </r>
    <r>
      <rPr>
        <vertAlign val="superscript"/>
        <sz val="10"/>
        <rFont val="ＭＳ Ｐゴシック"/>
        <family val="3"/>
        <charset val="128"/>
      </rPr>
      <t>※</t>
    </r>
    <phoneticPr fontId="9"/>
  </si>
  <si>
    <t>12MI31-1</t>
    <phoneticPr fontId="9"/>
  </si>
  <si>
    <t>12MI31-2</t>
  </si>
  <si>
    <t>12MI31-3</t>
  </si>
  <si>
    <t>12MI31-4</t>
  </si>
  <si>
    <t>12MI31-5</t>
  </si>
  <si>
    <t>12MI31-6</t>
  </si>
  <si>
    <t>12MI31-7</t>
  </si>
  <si>
    <t>12MI32</t>
    <phoneticPr fontId="9"/>
  </si>
  <si>
    <t>12MI32-1</t>
    <phoneticPr fontId="9"/>
  </si>
  <si>
    <t>土岐花崗岩　下部割れ目低密度帯</t>
    <rPh sb="0" eb="2">
      <t>トキ</t>
    </rPh>
    <rPh sb="2" eb="5">
      <t>カコウガン</t>
    </rPh>
    <rPh sb="6" eb="8">
      <t>カブ</t>
    </rPh>
    <rPh sb="8" eb="9">
      <t>ワ</t>
    </rPh>
    <rPh sb="10" eb="11">
      <t>メ</t>
    </rPh>
    <rPh sb="11" eb="14">
      <t>テイミツド</t>
    </rPh>
    <rPh sb="14" eb="15">
      <t>タイ</t>
    </rPh>
    <phoneticPr fontId="4"/>
  </si>
  <si>
    <t>12MI32-2</t>
  </si>
  <si>
    <t>Cooper-Jacob</t>
  </si>
  <si>
    <t>12MI32-3</t>
  </si>
  <si>
    <t>12MI32-4</t>
  </si>
  <si>
    <t>12MI32-5</t>
  </si>
  <si>
    <t>Agawal</t>
  </si>
  <si>
    <t>12MI32-5G</t>
    <phoneticPr fontId="9"/>
  </si>
  <si>
    <t>12MI32-6</t>
  </si>
  <si>
    <t>12MI32-7</t>
  </si>
  <si>
    <t>12MI32-8</t>
  </si>
  <si>
    <t>12MI33</t>
    <phoneticPr fontId="4"/>
  </si>
  <si>
    <t>12MI33-1</t>
    <phoneticPr fontId="9"/>
  </si>
  <si>
    <t>12MI33-2</t>
  </si>
  <si>
    <t>nSIGHTS逆解析</t>
    <rPh sb="7" eb="8">
      <t>ギャク</t>
    </rPh>
    <rPh sb="8" eb="10">
      <t>カイセキ</t>
    </rPh>
    <phoneticPr fontId="4"/>
  </si>
  <si>
    <t>12MI33-2'</t>
    <phoneticPr fontId="9"/>
  </si>
  <si>
    <t>12MI33-3</t>
  </si>
  <si>
    <t>12MI33-4</t>
  </si>
  <si>
    <t>12MI33-5</t>
  </si>
  <si>
    <t>12MI33-6</t>
  </si>
  <si>
    <t>RW/RWS</t>
  </si>
  <si>
    <t>※本データは、電力中央研究所と原子力機構の共同研究で実施された調査において、電力中央研究所が取得したものである。本共同研究において電力中央研究所が使用した予算は、資源エネルギー庁から受託した研究費の一部を用いた。</t>
    <phoneticPr fontId="4"/>
  </si>
  <si>
    <r>
      <t>13MI36</t>
    </r>
    <r>
      <rPr>
        <vertAlign val="superscript"/>
        <sz val="10"/>
        <rFont val="ＭＳ Ｐゴシック"/>
        <family val="3"/>
        <charset val="128"/>
      </rPr>
      <t>※</t>
    </r>
    <phoneticPr fontId="9"/>
  </si>
  <si>
    <t>13MI36_透水1</t>
    <rPh sb="7" eb="9">
      <t>トウスイ</t>
    </rPh>
    <phoneticPr fontId="9"/>
  </si>
  <si>
    <t>13MI36_透水2</t>
    <rPh sb="7" eb="9">
      <t>トウスイ</t>
    </rPh>
    <phoneticPr fontId="9"/>
  </si>
  <si>
    <t>13MI36_透水3</t>
    <rPh sb="7" eb="9">
      <t>トウスイ</t>
    </rPh>
    <phoneticPr fontId="9"/>
  </si>
  <si>
    <t>13MI36_透水4</t>
    <rPh sb="7" eb="9">
      <t>トウスイ</t>
    </rPh>
    <phoneticPr fontId="9"/>
  </si>
  <si>
    <t>13MI36_透水5</t>
    <rPh sb="7" eb="9">
      <t>トウスイ</t>
    </rPh>
    <phoneticPr fontId="9"/>
  </si>
  <si>
    <t>13MI36_透水6</t>
    <rPh sb="7" eb="9">
      <t>トウスイ</t>
    </rPh>
    <phoneticPr fontId="9"/>
  </si>
  <si>
    <t>13MI36_透水7</t>
    <rPh sb="7" eb="9">
      <t>トウスイ</t>
    </rPh>
    <phoneticPr fontId="9"/>
  </si>
  <si>
    <t>13MI36_透水8</t>
    <rPh sb="7" eb="9">
      <t>トウスイ</t>
    </rPh>
    <phoneticPr fontId="9"/>
  </si>
  <si>
    <t>13MI36_透水9</t>
    <rPh sb="7" eb="9">
      <t>トウスイ</t>
    </rPh>
    <phoneticPr fontId="9"/>
  </si>
  <si>
    <t>13MI36_透水10</t>
    <rPh sb="7" eb="9">
      <t>トウスイ</t>
    </rPh>
    <phoneticPr fontId="9"/>
  </si>
  <si>
    <t>13MI36_透水11</t>
    <rPh sb="7" eb="9">
      <t>トウスイ</t>
    </rPh>
    <phoneticPr fontId="9"/>
  </si>
  <si>
    <t>13MI36_透水12</t>
    <rPh sb="7" eb="9">
      <t>トウスイ</t>
    </rPh>
    <phoneticPr fontId="9"/>
  </si>
  <si>
    <t>13MI36_透水13</t>
    <rPh sb="7" eb="9">
      <t>トウスイ</t>
    </rPh>
    <phoneticPr fontId="9"/>
  </si>
  <si>
    <t>13MI36_透水14</t>
    <rPh sb="7" eb="9">
      <t>トウスイ</t>
    </rPh>
    <phoneticPr fontId="9"/>
  </si>
  <si>
    <t>13MI36_透水15</t>
    <rPh sb="7" eb="9">
      <t>トウスイ</t>
    </rPh>
    <phoneticPr fontId="9"/>
  </si>
  <si>
    <t>13MI36_透水16</t>
    <rPh sb="7" eb="9">
      <t>トウスイ</t>
    </rPh>
    <phoneticPr fontId="9"/>
  </si>
  <si>
    <t>13MI36_透水17</t>
    <rPh sb="7" eb="9">
      <t>トウスイ</t>
    </rPh>
    <phoneticPr fontId="9"/>
  </si>
  <si>
    <t>13MI36_透水18</t>
    <rPh sb="7" eb="9">
      <t>トウスイ</t>
    </rPh>
    <phoneticPr fontId="9"/>
  </si>
  <si>
    <t>13MI36_透水19</t>
    <rPh sb="7" eb="9">
      <t>トウスイ</t>
    </rPh>
    <phoneticPr fontId="9"/>
  </si>
  <si>
    <t>13MI36_透水20</t>
    <rPh sb="7" eb="9">
      <t>トウスイ</t>
    </rPh>
    <phoneticPr fontId="9"/>
  </si>
  <si>
    <t>13MI36_透水21</t>
    <rPh sb="7" eb="9">
      <t>トウスイ</t>
    </rPh>
    <phoneticPr fontId="9"/>
  </si>
  <si>
    <t>13MI36_透水22</t>
    <rPh sb="7" eb="9">
      <t>トウスイ</t>
    </rPh>
    <phoneticPr fontId="9"/>
  </si>
  <si>
    <t>13MI36-1</t>
    <phoneticPr fontId="9"/>
  </si>
  <si>
    <t>Jacob</t>
    <phoneticPr fontId="15"/>
  </si>
  <si>
    <t>13MI36-2</t>
  </si>
  <si>
    <t>13MI36-3</t>
  </si>
  <si>
    <t>13MI36-4</t>
  </si>
  <si>
    <r>
      <t>13MI37</t>
    </r>
    <r>
      <rPr>
        <vertAlign val="superscript"/>
        <sz val="10"/>
        <rFont val="ＭＳ Ｐゴシック"/>
        <family val="3"/>
        <charset val="128"/>
      </rPr>
      <t>※</t>
    </r>
    <phoneticPr fontId="4"/>
  </si>
  <si>
    <t>13MI37_透水1</t>
    <rPh sb="7" eb="9">
      <t>トウスイ</t>
    </rPh>
    <phoneticPr fontId="9"/>
  </si>
  <si>
    <t>13MI37_透水2</t>
    <rPh sb="7" eb="9">
      <t>トウスイ</t>
    </rPh>
    <phoneticPr fontId="9"/>
  </si>
  <si>
    <t>13MI37_透水3</t>
    <rPh sb="7" eb="9">
      <t>トウスイ</t>
    </rPh>
    <phoneticPr fontId="9"/>
  </si>
  <si>
    <t>13MI37_透水4</t>
    <rPh sb="7" eb="9">
      <t>トウスイ</t>
    </rPh>
    <phoneticPr fontId="9"/>
  </si>
  <si>
    <t>13MI37_透水5</t>
    <rPh sb="7" eb="9">
      <t>トウスイ</t>
    </rPh>
    <phoneticPr fontId="9"/>
  </si>
  <si>
    <t>13MI37_透水6</t>
    <rPh sb="7" eb="9">
      <t>トウスイ</t>
    </rPh>
    <phoneticPr fontId="9"/>
  </si>
  <si>
    <t>13MI37_透水7</t>
    <rPh sb="7" eb="9">
      <t>トウスイ</t>
    </rPh>
    <phoneticPr fontId="9"/>
  </si>
  <si>
    <t>13MI37_透水8</t>
    <rPh sb="7" eb="9">
      <t>トウスイ</t>
    </rPh>
    <phoneticPr fontId="9"/>
  </si>
  <si>
    <t>13MI37_透水9</t>
    <rPh sb="7" eb="9">
      <t>トウスイ</t>
    </rPh>
    <phoneticPr fontId="9"/>
  </si>
  <si>
    <t>13MI37_透水10</t>
    <rPh sb="7" eb="9">
      <t>トウスイ</t>
    </rPh>
    <phoneticPr fontId="9"/>
  </si>
  <si>
    <t>13MI37_透水11</t>
    <rPh sb="7" eb="9">
      <t>トウスイ</t>
    </rPh>
    <phoneticPr fontId="9"/>
  </si>
  <si>
    <t>13MI37_透水12</t>
    <rPh sb="7" eb="9">
      <t>トウスイ</t>
    </rPh>
    <phoneticPr fontId="9"/>
  </si>
  <si>
    <t>13MI37_透水13</t>
    <rPh sb="7" eb="9">
      <t>トウスイ</t>
    </rPh>
    <phoneticPr fontId="9"/>
  </si>
  <si>
    <t>13MI37_透水14</t>
    <rPh sb="7" eb="9">
      <t>トウスイ</t>
    </rPh>
    <phoneticPr fontId="9"/>
  </si>
  <si>
    <t>13MI37_透水15</t>
    <rPh sb="7" eb="9">
      <t>トウスイ</t>
    </rPh>
    <phoneticPr fontId="9"/>
  </si>
  <si>
    <t>13MI37_透水16</t>
    <rPh sb="7" eb="9">
      <t>トウスイ</t>
    </rPh>
    <phoneticPr fontId="9"/>
  </si>
  <si>
    <t>13MI37_透水17</t>
    <rPh sb="7" eb="9">
      <t>トウスイ</t>
    </rPh>
    <phoneticPr fontId="9"/>
  </si>
  <si>
    <t>13MI37-1</t>
    <phoneticPr fontId="4"/>
  </si>
  <si>
    <t>13MI37-2</t>
  </si>
  <si>
    <t>13MI37-3</t>
  </si>
  <si>
    <t>13MI37-4</t>
  </si>
  <si>
    <t>13MI37-5</t>
  </si>
  <si>
    <t>13MI37-6</t>
  </si>
  <si>
    <t>13MI38</t>
    <phoneticPr fontId="9"/>
  </si>
  <si>
    <t>13MI38-1</t>
    <phoneticPr fontId="9"/>
  </si>
  <si>
    <t>13MI38-2</t>
  </si>
  <si>
    <t>13MI38-3</t>
  </si>
  <si>
    <t>Cooper</t>
  </si>
  <si>
    <t>13MI38-4</t>
  </si>
  <si>
    <t>13MI38-5</t>
  </si>
  <si>
    <t>13MI38-6</t>
  </si>
  <si>
    <t>13MI39</t>
    <phoneticPr fontId="9"/>
  </si>
  <si>
    <t>13MI39-1</t>
    <phoneticPr fontId="9"/>
  </si>
  <si>
    <t>13MI40</t>
    <phoneticPr fontId="9"/>
  </si>
  <si>
    <t>13MI40-1</t>
    <phoneticPr fontId="9"/>
  </si>
  <si>
    <t>13MI40-2</t>
  </si>
  <si>
    <t>13MI41</t>
    <phoneticPr fontId="9"/>
  </si>
  <si>
    <t>13MI41-1</t>
    <phoneticPr fontId="9"/>
  </si>
  <si>
    <t>13MI41-2</t>
    <phoneticPr fontId="9"/>
  </si>
  <si>
    <r>
      <t>14MI49</t>
    </r>
    <r>
      <rPr>
        <vertAlign val="superscript"/>
        <sz val="10"/>
        <rFont val="ＭＳ Ｐゴシック"/>
        <family val="3"/>
        <charset val="128"/>
      </rPr>
      <t>※</t>
    </r>
    <phoneticPr fontId="4"/>
  </si>
  <si>
    <t>14MI49_透水1</t>
    <rPh sb="7" eb="9">
      <t>トウスイ</t>
    </rPh>
    <phoneticPr fontId="9"/>
  </si>
  <si>
    <t>14MI49_透水2</t>
    <rPh sb="7" eb="9">
      <t>トウスイ</t>
    </rPh>
    <phoneticPr fontId="9"/>
  </si>
  <si>
    <t>14MI49_透水3</t>
    <rPh sb="7" eb="9">
      <t>トウスイ</t>
    </rPh>
    <phoneticPr fontId="9"/>
  </si>
  <si>
    <t>14MI49_透水4</t>
    <rPh sb="7" eb="9">
      <t>トウスイ</t>
    </rPh>
    <phoneticPr fontId="9"/>
  </si>
  <si>
    <t>14MI49_透水5</t>
    <rPh sb="7" eb="9">
      <t>トウスイ</t>
    </rPh>
    <phoneticPr fontId="9"/>
  </si>
  <si>
    <t>14MI49_透水6</t>
    <rPh sb="7" eb="9">
      <t>トウスイ</t>
    </rPh>
    <phoneticPr fontId="9"/>
  </si>
  <si>
    <t>14MI49_透水7</t>
    <rPh sb="7" eb="9">
      <t>トウスイ</t>
    </rPh>
    <phoneticPr fontId="9"/>
  </si>
  <si>
    <t>14MI49_透水8</t>
    <rPh sb="7" eb="9">
      <t>トウスイ</t>
    </rPh>
    <phoneticPr fontId="9"/>
  </si>
  <si>
    <t>14MI49_透水9</t>
    <rPh sb="7" eb="9">
      <t>トウスイ</t>
    </rPh>
    <phoneticPr fontId="9"/>
  </si>
  <si>
    <t>14MI49_透水10</t>
    <rPh sb="7" eb="9">
      <t>トウスイ</t>
    </rPh>
    <phoneticPr fontId="9"/>
  </si>
  <si>
    <t>14MI49_透水11</t>
    <rPh sb="7" eb="9">
      <t>トウスイ</t>
    </rPh>
    <phoneticPr fontId="9"/>
  </si>
  <si>
    <t>14MI49_透水12</t>
    <rPh sb="7" eb="9">
      <t>トウスイ</t>
    </rPh>
    <phoneticPr fontId="9"/>
  </si>
  <si>
    <t>14MI49_透水13</t>
    <rPh sb="7" eb="9">
      <t>トウスイ</t>
    </rPh>
    <phoneticPr fontId="9"/>
  </si>
  <si>
    <t>14MI49-1</t>
    <phoneticPr fontId="4"/>
  </si>
  <si>
    <t>14MI49-2</t>
  </si>
  <si>
    <t>14MI49-3</t>
  </si>
  <si>
    <t>14MI49-4</t>
  </si>
  <si>
    <t>14MI49-5</t>
  </si>
  <si>
    <t>14MI49-6</t>
  </si>
  <si>
    <r>
      <t>15MI52</t>
    </r>
    <r>
      <rPr>
        <vertAlign val="superscript"/>
        <sz val="10"/>
        <rFont val="ＭＳ Ｐゴシック"/>
        <family val="3"/>
        <charset val="128"/>
      </rPr>
      <t>※</t>
    </r>
    <phoneticPr fontId="4"/>
  </si>
  <si>
    <t>1-①</t>
  </si>
  <si>
    <t>1-②</t>
  </si>
  <si>
    <t>1-③</t>
  </si>
  <si>
    <t>1-④</t>
  </si>
  <si>
    <t>2-①</t>
  </si>
  <si>
    <t>2-②</t>
  </si>
  <si>
    <t>2-③</t>
  </si>
  <si>
    <t>2-④</t>
  </si>
  <si>
    <t>3-①</t>
  </si>
  <si>
    <t>3-②</t>
  </si>
  <si>
    <t>3-③</t>
  </si>
  <si>
    <t>3-④</t>
  </si>
  <si>
    <t>3-⑤</t>
  </si>
  <si>
    <t>4-①</t>
  </si>
  <si>
    <t>4-②</t>
  </si>
  <si>
    <t>4-③</t>
  </si>
  <si>
    <t>4-④</t>
  </si>
  <si>
    <t>4-⑤</t>
  </si>
  <si>
    <t>1-①
（孔間透水試験）</t>
    <rPh sb="5" eb="6">
      <t>コウ</t>
    </rPh>
    <rPh sb="6" eb="7">
      <t>カン</t>
    </rPh>
    <rPh sb="7" eb="9">
      <t>トウスイ</t>
    </rPh>
    <rPh sb="9" eb="11">
      <t>シケン</t>
    </rPh>
    <phoneticPr fontId="4"/>
  </si>
  <si>
    <t>2-①
（孔間透水試験）</t>
    <phoneticPr fontId="4"/>
  </si>
  <si>
    <t>RWS1</t>
    <phoneticPr fontId="4"/>
  </si>
  <si>
    <t>3-③
（孔間透水試験）</t>
    <phoneticPr fontId="4"/>
  </si>
  <si>
    <t>4-②
（孔間透水試験）</t>
    <phoneticPr fontId="4"/>
  </si>
  <si>
    <r>
      <t>15MI53</t>
    </r>
    <r>
      <rPr>
        <vertAlign val="superscript"/>
        <sz val="10"/>
        <rFont val="ＭＳ Ｐゴシック"/>
        <family val="3"/>
        <charset val="128"/>
      </rPr>
      <t>※</t>
    </r>
    <phoneticPr fontId="4"/>
  </si>
  <si>
    <t>1-⑤</t>
  </si>
  <si>
    <t>1-⑥</t>
  </si>
  <si>
    <t>1-③
（孔間透水試験）</t>
    <phoneticPr fontId="4"/>
  </si>
  <si>
    <t>RWS1</t>
  </si>
  <si>
    <t>2-②
（孔間透水試験）</t>
    <phoneticPr fontId="4"/>
  </si>
  <si>
    <t>RWS2</t>
    <phoneticPr fontId="4"/>
  </si>
  <si>
    <t>3-④
（孔間透水試験）</t>
    <phoneticPr fontId="4"/>
  </si>
  <si>
    <t>4-①
（孔間透水試験）</t>
    <phoneticPr fontId="4"/>
  </si>
  <si>
    <t>Cooper</t>
    <phoneticPr fontId="4"/>
  </si>
  <si>
    <r>
      <t>16MI59</t>
    </r>
    <r>
      <rPr>
        <vertAlign val="superscript"/>
        <sz val="10"/>
        <rFont val="ＭＳ Ｐゴシック"/>
        <family val="3"/>
        <charset val="128"/>
      </rPr>
      <t>※</t>
    </r>
    <phoneticPr fontId="9"/>
  </si>
  <si>
    <t>3-⑤</t>
    <phoneticPr fontId="9"/>
  </si>
  <si>
    <t>1-②
（RWS）</t>
    <phoneticPr fontId="4"/>
  </si>
  <si>
    <t>1-②
（RWS）</t>
  </si>
  <si>
    <t>2-①
（RWS）</t>
  </si>
  <si>
    <t>3-③
（RWS）</t>
  </si>
  <si>
    <t>4-②
（RWS）</t>
  </si>
  <si>
    <r>
      <t>18MI63</t>
    </r>
    <r>
      <rPr>
        <vertAlign val="superscript"/>
        <sz val="10"/>
        <rFont val="ＭＳ Ｐゴシック"/>
        <family val="3"/>
        <charset val="128"/>
      </rPr>
      <t>*</t>
    </r>
    <phoneticPr fontId="4"/>
  </si>
  <si>
    <t>①2018</t>
  </si>
  <si>
    <t>②2018</t>
  </si>
  <si>
    <t>③2018</t>
  </si>
  <si>
    <t>④2018</t>
  </si>
  <si>
    <t>⑤2018</t>
  </si>
  <si>
    <t>⑥2018</t>
  </si>
  <si>
    <t>⑦2018</t>
  </si>
  <si>
    <t>①2019</t>
  </si>
  <si>
    <t>②2019</t>
  </si>
  <si>
    <t>③2019</t>
  </si>
  <si>
    <t>④2019</t>
  </si>
  <si>
    <t>⑤2019</t>
  </si>
  <si>
    <t>⑥2019</t>
  </si>
  <si>
    <t>⑦2019</t>
  </si>
  <si>
    <t>※本データは、電力中央研究所と原子力機構の共同研究で実施された調査において、電力中央研究所が取得したものである。本共同研究において電力中央研究所が使用した予算は、資源エネルギー庁から受託した研究費の一部を用いた。</t>
    <rPh sb="7" eb="9">
      <t>デンリョク</t>
    </rPh>
    <rPh sb="9" eb="11">
      <t>チュウオウ</t>
    </rPh>
    <rPh sb="11" eb="14">
      <t>ケンキュウショ</t>
    </rPh>
    <rPh sb="38" eb="40">
      <t>デンリョク</t>
    </rPh>
    <rPh sb="40" eb="42">
      <t>チュウオウ</t>
    </rPh>
    <rPh sb="42" eb="45">
      <t>ケンキュウショ</t>
    </rPh>
    <rPh sb="65" eb="67">
      <t>デンリョク</t>
    </rPh>
    <rPh sb="67" eb="69">
      <t>チュウオウ</t>
    </rPh>
    <rPh sb="69" eb="72">
      <t>ケンキュウショ</t>
    </rPh>
    <rPh sb="81" eb="83">
      <t>シゲン</t>
    </rPh>
    <rPh sb="88" eb="89">
      <t>チョウ</t>
    </rPh>
    <phoneticPr fontId="4"/>
  </si>
  <si>
    <t>*　本データは、原子力機構と電力中央研究所が、資源エネルギー庁から受託した高レベル放射性廃棄物等の地層処分に関する技術開発事業（岩盤中地下水流動評価技術高度化開発）の研究費の一部を用いて取得したものである。</t>
    <rPh sb="8" eb="11">
      <t>ゲンシリョク</t>
    </rPh>
    <rPh sb="11" eb="13">
      <t>キコウ</t>
    </rPh>
    <rPh sb="14" eb="16">
      <t>デンリョク</t>
    </rPh>
    <rPh sb="16" eb="18">
      <t>チュウオウ</t>
    </rPh>
    <rPh sb="18" eb="21">
      <t>ケンキュウジョ</t>
    </rPh>
    <rPh sb="23" eb="25">
      <t>シゲン</t>
    </rPh>
    <rPh sb="30" eb="31">
      <t>チョウ</t>
    </rPh>
    <rPh sb="33" eb="35">
      <t>ジュタク</t>
    </rPh>
    <rPh sb="37" eb="38">
      <t>コウ</t>
    </rPh>
    <rPh sb="41" eb="44">
      <t>ホウシャセイ</t>
    </rPh>
    <rPh sb="44" eb="47">
      <t>ハイキブツ</t>
    </rPh>
    <rPh sb="47" eb="48">
      <t>ナド</t>
    </rPh>
    <rPh sb="49" eb="51">
      <t>チソウ</t>
    </rPh>
    <rPh sb="51" eb="53">
      <t>ショブン</t>
    </rPh>
    <rPh sb="54" eb="55">
      <t>カン</t>
    </rPh>
    <rPh sb="57" eb="59">
      <t>ギジュツ</t>
    </rPh>
    <rPh sb="59" eb="61">
      <t>カイハツ</t>
    </rPh>
    <rPh sb="61" eb="63">
      <t>ジギョウ</t>
    </rPh>
    <rPh sb="64" eb="66">
      <t>ガンバン</t>
    </rPh>
    <rPh sb="66" eb="67">
      <t>チュウ</t>
    </rPh>
    <rPh sb="67" eb="70">
      <t>チカスイ</t>
    </rPh>
    <rPh sb="70" eb="72">
      <t>リュウドウ</t>
    </rPh>
    <rPh sb="72" eb="74">
      <t>ヒョウカ</t>
    </rPh>
    <rPh sb="74" eb="76">
      <t>ギジュツ</t>
    </rPh>
    <rPh sb="76" eb="79">
      <t>コウドカ</t>
    </rPh>
    <rPh sb="79" eb="81">
      <t>カイハツ</t>
    </rPh>
    <rPh sb="83" eb="86">
      <t>ケンキュウヒ</t>
    </rPh>
    <rPh sb="87" eb="89">
      <t>イチブ</t>
    </rPh>
    <rPh sb="90" eb="91">
      <t>モチ</t>
    </rPh>
    <phoneticPr fontId="4"/>
  </si>
  <si>
    <r>
      <t>18MI64</t>
    </r>
    <r>
      <rPr>
        <vertAlign val="superscript"/>
        <sz val="10"/>
        <rFont val="ＭＳ Ｐゴシック"/>
        <family val="3"/>
        <charset val="128"/>
      </rPr>
      <t>*</t>
    </r>
    <phoneticPr fontId="4"/>
  </si>
  <si>
    <t>①</t>
  </si>
  <si>
    <t>②</t>
  </si>
  <si>
    <t>③</t>
  </si>
  <si>
    <t>④</t>
  </si>
  <si>
    <t>⑤</t>
  </si>
  <si>
    <t>⑥</t>
  </si>
  <si>
    <t>⑦</t>
  </si>
  <si>
    <r>
      <t>18MI65</t>
    </r>
    <r>
      <rPr>
        <vertAlign val="superscript"/>
        <sz val="10"/>
        <rFont val="ＭＳ Ｐゴシック"/>
        <family val="3"/>
        <charset val="128"/>
      </rPr>
      <t>*</t>
    </r>
    <phoneticPr fontId="9"/>
  </si>
  <si>
    <t>No.1</t>
    <phoneticPr fontId="9"/>
  </si>
  <si>
    <t>PW1</t>
    <phoneticPr fontId="9"/>
  </si>
  <si>
    <t>Cooper</t>
    <phoneticPr fontId="9"/>
  </si>
  <si>
    <t>No.2</t>
    <phoneticPr fontId="9"/>
  </si>
  <si>
    <t>No.3</t>
  </si>
  <si>
    <t>定常式</t>
    <rPh sb="0" eb="2">
      <t>テイジョウ</t>
    </rPh>
    <rPh sb="2" eb="3">
      <t>シキ</t>
    </rPh>
    <phoneticPr fontId="9"/>
  </si>
  <si>
    <t>No.4</t>
  </si>
  <si>
    <t>No.5</t>
  </si>
  <si>
    <t>No.6</t>
  </si>
  <si>
    <t>No.7</t>
  </si>
  <si>
    <t>No.8</t>
  </si>
  <si>
    <t>No.9</t>
  </si>
  <si>
    <t>No.10</t>
  </si>
  <si>
    <t>No.11</t>
  </si>
  <si>
    <t>No.12</t>
  </si>
  <si>
    <t>No.13</t>
  </si>
  <si>
    <t>No.14</t>
  </si>
  <si>
    <t>No.15</t>
  </si>
  <si>
    <t>No.16</t>
  </si>
  <si>
    <t>No.17</t>
  </si>
  <si>
    <t>No.18</t>
  </si>
  <si>
    <t>No.19</t>
  </si>
  <si>
    <t>No.20</t>
  </si>
  <si>
    <t>No.21</t>
  </si>
  <si>
    <r>
      <t>19MI66</t>
    </r>
    <r>
      <rPr>
        <vertAlign val="superscript"/>
        <sz val="10"/>
        <rFont val="ＭＳ Ｐゴシック"/>
        <family val="3"/>
        <charset val="128"/>
      </rPr>
      <t>*</t>
    </r>
    <phoneticPr fontId="4"/>
  </si>
  <si>
    <t>⑧</t>
  </si>
  <si>
    <t>ボーリング孔座標</t>
    <rPh sb="5" eb="6">
      <t>コウ</t>
    </rPh>
    <rPh sb="6" eb="8">
      <t>ザヒョウ</t>
    </rPh>
    <phoneticPr fontId="9"/>
  </si>
  <si>
    <t>ボーリング孔名</t>
    <rPh sb="5" eb="6">
      <t>コウ</t>
    </rPh>
    <rPh sb="6" eb="7">
      <t>メイ</t>
    </rPh>
    <phoneticPr fontId="9"/>
  </si>
  <si>
    <t>孔口座標</t>
    <rPh sb="0" eb="1">
      <t>コウ</t>
    </rPh>
    <rPh sb="1" eb="2">
      <t>グチ</t>
    </rPh>
    <rPh sb="2" eb="4">
      <t>ザヒョウ</t>
    </rPh>
    <phoneticPr fontId="9"/>
  </si>
  <si>
    <t>孔底座標</t>
    <rPh sb="0" eb="1">
      <t>コウ</t>
    </rPh>
    <rPh sb="1" eb="2">
      <t>ソコ</t>
    </rPh>
    <rPh sb="2" eb="4">
      <t>ザヒョウ</t>
    </rPh>
    <phoneticPr fontId="9"/>
  </si>
  <si>
    <t>掘削長(mabh)</t>
    <rPh sb="0" eb="2">
      <t>クッサク</t>
    </rPh>
    <rPh sb="2" eb="3">
      <t>チョウ</t>
    </rPh>
    <phoneticPr fontId="9"/>
  </si>
  <si>
    <t>鉛直深度(m)</t>
    <rPh sb="0" eb="2">
      <t>エンチョク</t>
    </rPh>
    <rPh sb="2" eb="4">
      <t>シンド</t>
    </rPh>
    <phoneticPr fontId="9"/>
  </si>
  <si>
    <t>備  考</t>
    <rPh sb="0" eb="1">
      <t>ソナエ</t>
    </rPh>
    <rPh sb="3" eb="4">
      <t>コウ</t>
    </rPh>
    <phoneticPr fontId="9"/>
  </si>
  <si>
    <t>E-W(m)</t>
    <phoneticPr fontId="9"/>
  </si>
  <si>
    <t>N-S(m)</t>
    <phoneticPr fontId="9"/>
  </si>
  <si>
    <t>EL.(m)</t>
    <phoneticPr fontId="9"/>
  </si>
  <si>
    <t>DH-1</t>
  </si>
  <si>
    <t>DH-2</t>
  </si>
  <si>
    <t>DH-3</t>
  </si>
  <si>
    <t>DH-4</t>
  </si>
  <si>
    <t>DH-5</t>
  </si>
  <si>
    <t>DH-7</t>
  </si>
  <si>
    <t>DH-8</t>
  </si>
  <si>
    <t>DH-9</t>
  </si>
  <si>
    <t>DH-10</t>
  </si>
  <si>
    <t>DH-11</t>
  </si>
  <si>
    <t>DH-12</t>
  </si>
  <si>
    <t>DH-13</t>
  </si>
  <si>
    <t>DH-15</t>
  </si>
  <si>
    <t>AN-1</t>
  </si>
  <si>
    <t>AN-3</t>
  </si>
  <si>
    <t>MIU-1</t>
  </si>
  <si>
    <t>MIU-2</t>
  </si>
  <si>
    <t>MIU-3</t>
  </si>
  <si>
    <t>MIU-4</t>
  </si>
  <si>
    <t>斜孔</t>
    <rPh sb="0" eb="2">
      <t>シャコウ</t>
    </rPh>
    <phoneticPr fontId="9"/>
  </si>
  <si>
    <t>MSB-1</t>
  </si>
  <si>
    <t>MSB-2</t>
  </si>
  <si>
    <t>MSB-3</t>
  </si>
  <si>
    <t>MSB-4</t>
  </si>
  <si>
    <t>MIZ-1</t>
  </si>
  <si>
    <t>コントロールボーリング</t>
    <phoneticPr fontId="9"/>
  </si>
  <si>
    <t>05ME06</t>
    <phoneticPr fontId="9"/>
  </si>
  <si>
    <t>05MI01</t>
  </si>
  <si>
    <t>斜孔，地下水水質観測ボーリング孔（深度100m予備ステージ）</t>
    <rPh sb="0" eb="1">
      <t>シャ</t>
    </rPh>
    <rPh sb="1" eb="2">
      <t>コウ</t>
    </rPh>
    <rPh sb="3" eb="6">
      <t>チカスイ</t>
    </rPh>
    <rPh sb="6" eb="8">
      <t>スイシツ</t>
    </rPh>
    <rPh sb="8" eb="10">
      <t>カンソク</t>
    </rPh>
    <rPh sb="15" eb="16">
      <t>コウ</t>
    </rPh>
    <rPh sb="17" eb="19">
      <t>シンド</t>
    </rPh>
    <rPh sb="23" eb="25">
      <t>ヨビ</t>
    </rPh>
    <phoneticPr fontId="15"/>
  </si>
  <si>
    <t>06MI02</t>
  </si>
  <si>
    <t>パイロットボーリング孔（主立坑）</t>
    <rPh sb="10" eb="11">
      <t>コウ</t>
    </rPh>
    <rPh sb="12" eb="13">
      <t>シュ</t>
    </rPh>
    <rPh sb="13" eb="15">
      <t>タテコウ</t>
    </rPh>
    <phoneticPr fontId="15"/>
  </si>
  <si>
    <t>06MI03</t>
  </si>
  <si>
    <t>パイロットボーリング孔（換気立坑）</t>
    <rPh sb="10" eb="11">
      <t>コウ</t>
    </rPh>
    <rPh sb="12" eb="14">
      <t>カンキ</t>
    </rPh>
    <phoneticPr fontId="15"/>
  </si>
  <si>
    <t>06MI04</t>
  </si>
  <si>
    <t>初期応力測定ボーリング孔（深度100m予備ステージ）</t>
    <rPh sb="0" eb="2">
      <t>ショキ</t>
    </rPh>
    <rPh sb="2" eb="4">
      <t>オウリョク</t>
    </rPh>
    <rPh sb="4" eb="6">
      <t>ソクテイ</t>
    </rPh>
    <rPh sb="11" eb="12">
      <t>コウ</t>
    </rPh>
    <phoneticPr fontId="15"/>
  </si>
  <si>
    <t>06MI05</t>
  </si>
  <si>
    <t>06MI06</t>
  </si>
  <si>
    <t>07MI07</t>
  </si>
  <si>
    <t>地下水水質観測ボーリング孔（深度200m予備ステージ）</t>
    <rPh sb="0" eb="3">
      <t>チカスイ</t>
    </rPh>
    <rPh sb="3" eb="5">
      <t>スイシツ</t>
    </rPh>
    <rPh sb="5" eb="7">
      <t>カンソク</t>
    </rPh>
    <rPh sb="12" eb="13">
      <t>コウ</t>
    </rPh>
    <phoneticPr fontId="15"/>
  </si>
  <si>
    <t>07MI08</t>
  </si>
  <si>
    <t>地下水水圧観測ボーリング孔（深度200mボーリング横坑（主立坑））</t>
    <rPh sb="0" eb="3">
      <t>チカスイ</t>
    </rPh>
    <rPh sb="3" eb="5">
      <t>スイアツ</t>
    </rPh>
    <rPh sb="5" eb="7">
      <t>カンソク</t>
    </rPh>
    <rPh sb="12" eb="13">
      <t>コウ</t>
    </rPh>
    <rPh sb="28" eb="29">
      <t>シュ</t>
    </rPh>
    <phoneticPr fontId="15"/>
  </si>
  <si>
    <t>07MI09</t>
  </si>
  <si>
    <t>地下水水圧観測ボーリング孔（深度200mボーリング横坑（換気立坑））</t>
    <rPh sb="0" eb="3">
      <t>チカスイ</t>
    </rPh>
    <rPh sb="3" eb="5">
      <t>スイアツ</t>
    </rPh>
    <rPh sb="5" eb="7">
      <t>カンソク</t>
    </rPh>
    <rPh sb="12" eb="13">
      <t>コウ</t>
    </rPh>
    <phoneticPr fontId="15"/>
  </si>
  <si>
    <t>07MI10</t>
  </si>
  <si>
    <t>ひずみ計測ボーリング孔（深度200mボーリング横坑（換気立坑））</t>
    <rPh sb="3" eb="5">
      <t>ケイソク</t>
    </rPh>
    <rPh sb="10" eb="11">
      <t>コウ</t>
    </rPh>
    <phoneticPr fontId="15"/>
  </si>
  <si>
    <t>07MI11</t>
  </si>
  <si>
    <t>07MI12</t>
  </si>
  <si>
    <t>08MI13</t>
  </si>
  <si>
    <t>パイロットボーリング孔（深度300m研究アクセス坑道）</t>
    <rPh sb="10" eb="11">
      <t>コウ</t>
    </rPh>
    <rPh sb="12" eb="14">
      <t>シンド</t>
    </rPh>
    <rPh sb="18" eb="20">
      <t>ケンキュウ</t>
    </rPh>
    <rPh sb="24" eb="26">
      <t>コウドウ</t>
    </rPh>
    <phoneticPr fontId="15"/>
  </si>
  <si>
    <t>08MI14</t>
  </si>
  <si>
    <t>初期応力測定ボーリング孔（深度200mボーリング横坑（換気立坑））</t>
    <rPh sb="0" eb="2">
      <t>ショキ</t>
    </rPh>
    <rPh sb="2" eb="4">
      <t>オウリョク</t>
    </rPh>
    <rPh sb="4" eb="6">
      <t>ソクテイ</t>
    </rPh>
    <rPh sb="11" eb="12">
      <t>コウ</t>
    </rPh>
    <rPh sb="13" eb="15">
      <t>シンド</t>
    </rPh>
    <rPh sb="24" eb="25">
      <t>オウ</t>
    </rPh>
    <rPh sb="25" eb="26">
      <t>コウ</t>
    </rPh>
    <rPh sb="27" eb="29">
      <t>カンキ</t>
    </rPh>
    <rPh sb="29" eb="30">
      <t>タ</t>
    </rPh>
    <rPh sb="30" eb="31">
      <t>コウ</t>
    </rPh>
    <phoneticPr fontId="15"/>
  </si>
  <si>
    <t>08MI15</t>
  </si>
  <si>
    <t>08MI16</t>
  </si>
  <si>
    <t>09MI17-1</t>
  </si>
  <si>
    <t>地下水水圧観測ボーリング孔（深度300mボーリング横坑（換気立坑））</t>
    <rPh sb="0" eb="3">
      <t>チカスイ</t>
    </rPh>
    <rPh sb="3" eb="5">
      <t>スイアツ</t>
    </rPh>
    <rPh sb="5" eb="7">
      <t>カンソク</t>
    </rPh>
    <rPh sb="12" eb="13">
      <t>コウ</t>
    </rPh>
    <phoneticPr fontId="15"/>
  </si>
  <si>
    <t>09MI18</t>
  </si>
  <si>
    <t>09MI19</t>
  </si>
  <si>
    <t>09MI20</t>
  </si>
  <si>
    <t>地下水水質観測ボーリング孔（深度300m予備ステージ）</t>
    <rPh sb="0" eb="3">
      <t>チカスイ</t>
    </rPh>
    <rPh sb="3" eb="5">
      <t>スイシツ</t>
    </rPh>
    <rPh sb="5" eb="7">
      <t>カンソク</t>
    </rPh>
    <rPh sb="12" eb="13">
      <t>コウ</t>
    </rPh>
    <phoneticPr fontId="15"/>
  </si>
  <si>
    <t>09MI21</t>
  </si>
  <si>
    <t>地下水水質観測ボーリング孔（深度300m研究アクセス坑道）</t>
    <rPh sb="0" eb="3">
      <t>チカスイ</t>
    </rPh>
    <rPh sb="3" eb="5">
      <t>スイシツ</t>
    </rPh>
    <rPh sb="5" eb="7">
      <t>カンソク</t>
    </rPh>
    <rPh sb="12" eb="13">
      <t>コウ</t>
    </rPh>
    <phoneticPr fontId="15"/>
  </si>
  <si>
    <t>10MI22</t>
  </si>
  <si>
    <t>断層調査ボーリング孔（深度300m研究アクセス坑道）</t>
    <rPh sb="0" eb="2">
      <t>ダンソウ</t>
    </rPh>
    <rPh sb="2" eb="4">
      <t>チョウサ</t>
    </rPh>
    <rPh sb="9" eb="10">
      <t>コウ</t>
    </rPh>
    <phoneticPr fontId="15"/>
  </si>
  <si>
    <t>10MI23</t>
  </si>
  <si>
    <t>地下水水圧観測ボーリング孔（深度300m研究アクセス坑道）</t>
    <rPh sb="0" eb="3">
      <t>チカスイ</t>
    </rPh>
    <rPh sb="3" eb="5">
      <t>スイアツ</t>
    </rPh>
    <rPh sb="5" eb="7">
      <t>カンソク</t>
    </rPh>
    <rPh sb="12" eb="13">
      <t>コウ</t>
    </rPh>
    <phoneticPr fontId="15"/>
  </si>
  <si>
    <t>10MI24</t>
  </si>
  <si>
    <t>岩盤中の物質移動に関するボーリング孔（深度300m研究アクセス坑道11m計測横坑）</t>
    <rPh sb="0" eb="2">
      <t>ガンバン</t>
    </rPh>
    <rPh sb="2" eb="3">
      <t>チュウ</t>
    </rPh>
    <rPh sb="4" eb="6">
      <t>ブッシツ</t>
    </rPh>
    <rPh sb="6" eb="8">
      <t>イドウ</t>
    </rPh>
    <rPh sb="9" eb="10">
      <t>カン</t>
    </rPh>
    <rPh sb="17" eb="18">
      <t>コウ</t>
    </rPh>
    <rPh sb="36" eb="38">
      <t>ケイソク</t>
    </rPh>
    <rPh sb="38" eb="40">
      <t>ヨココウ</t>
    </rPh>
    <phoneticPr fontId="15"/>
  </si>
  <si>
    <t>10MI25</t>
  </si>
  <si>
    <t>10MI26</t>
  </si>
  <si>
    <t>地下水水質観測ボーリング孔（深度400m予備ステージ）</t>
    <rPh sb="0" eb="3">
      <t>チカスイ</t>
    </rPh>
    <rPh sb="3" eb="5">
      <t>スイシツ</t>
    </rPh>
    <rPh sb="5" eb="7">
      <t>カンソク</t>
    </rPh>
    <rPh sb="12" eb="13">
      <t>コウ</t>
    </rPh>
    <phoneticPr fontId="15"/>
  </si>
  <si>
    <t>12MI27</t>
    <phoneticPr fontId="9"/>
  </si>
  <si>
    <t>パイロットボーリング孔（深度500m研究アクセス北坑道）</t>
    <rPh sb="10" eb="11">
      <t>コウ</t>
    </rPh>
    <rPh sb="12" eb="14">
      <t>シンド</t>
    </rPh>
    <rPh sb="18" eb="20">
      <t>ケンキュウ</t>
    </rPh>
    <rPh sb="24" eb="25">
      <t>キタ</t>
    </rPh>
    <rPh sb="25" eb="27">
      <t>コウドウ</t>
    </rPh>
    <phoneticPr fontId="15"/>
  </si>
  <si>
    <t>12MI28</t>
  </si>
  <si>
    <t>初期応力測定ボーリング孔（深度300mボーリング横坑（換気立坑））</t>
    <rPh sb="0" eb="2">
      <t>ショキ</t>
    </rPh>
    <rPh sb="2" eb="4">
      <t>オウリョク</t>
    </rPh>
    <rPh sb="4" eb="6">
      <t>ソクテイ</t>
    </rPh>
    <rPh sb="11" eb="12">
      <t>コウ</t>
    </rPh>
    <rPh sb="13" eb="15">
      <t>シンド</t>
    </rPh>
    <rPh sb="24" eb="25">
      <t>オウ</t>
    </rPh>
    <rPh sb="25" eb="26">
      <t>コウ</t>
    </rPh>
    <rPh sb="27" eb="29">
      <t>カンキ</t>
    </rPh>
    <rPh sb="29" eb="30">
      <t>タ</t>
    </rPh>
    <rPh sb="30" eb="31">
      <t>コウ</t>
    </rPh>
    <phoneticPr fontId="15"/>
  </si>
  <si>
    <t>12MI29</t>
  </si>
  <si>
    <t>12MI30</t>
  </si>
  <si>
    <t>岩盤中の物質移動に関するボーリング孔（深度300mボーリング横坑（換気立坑））</t>
    <rPh sb="0" eb="2">
      <t>ガンバン</t>
    </rPh>
    <rPh sb="2" eb="3">
      <t>チュウ</t>
    </rPh>
    <rPh sb="4" eb="6">
      <t>ブッシツ</t>
    </rPh>
    <rPh sb="6" eb="8">
      <t>イドウ</t>
    </rPh>
    <rPh sb="9" eb="10">
      <t>カン</t>
    </rPh>
    <rPh sb="17" eb="18">
      <t>コウ</t>
    </rPh>
    <rPh sb="30" eb="31">
      <t>オウ</t>
    </rPh>
    <rPh sb="31" eb="32">
      <t>コウ</t>
    </rPh>
    <rPh sb="33" eb="35">
      <t>カンキ</t>
    </rPh>
    <rPh sb="35" eb="37">
      <t>タテコウ</t>
    </rPh>
    <phoneticPr fontId="15"/>
  </si>
  <si>
    <t>12MI31</t>
  </si>
  <si>
    <t>12MI32</t>
  </si>
  <si>
    <t>パイロットボーリング孔（深度500m研究アクセス南坑道）
地下水水圧観測ボーリング孔（深度500m研究アクセス南坑道）</t>
    <rPh sb="10" eb="11">
      <t>コウ</t>
    </rPh>
    <rPh sb="12" eb="14">
      <t>シンド</t>
    </rPh>
    <rPh sb="18" eb="20">
      <t>ケンキュウ</t>
    </rPh>
    <rPh sb="24" eb="25">
      <t>ミナミ</t>
    </rPh>
    <rPh sb="25" eb="27">
      <t>コウドウ</t>
    </rPh>
    <rPh sb="55" eb="56">
      <t>ミナミ</t>
    </rPh>
    <phoneticPr fontId="15"/>
  </si>
  <si>
    <t>12MI33</t>
  </si>
  <si>
    <t>パイロットボーリング孔（深度500m研究アクセス北坑道）
地下水水圧観測ボーリング孔（深度500m研究アクセス北坑道）</t>
    <rPh sb="10" eb="11">
      <t>コウ</t>
    </rPh>
    <rPh sb="12" eb="14">
      <t>シンド</t>
    </rPh>
    <rPh sb="18" eb="20">
      <t>ケンキュウ</t>
    </rPh>
    <rPh sb="24" eb="25">
      <t>キタ</t>
    </rPh>
    <rPh sb="25" eb="27">
      <t>コウドウ</t>
    </rPh>
    <rPh sb="34" eb="36">
      <t>カンソク</t>
    </rPh>
    <phoneticPr fontId="15"/>
  </si>
  <si>
    <t>13MI34</t>
    <phoneticPr fontId="9"/>
  </si>
  <si>
    <t>初期応力測定ボーリング孔（深度500m予備ステージ）</t>
    <rPh sb="0" eb="2">
      <t>ショキ</t>
    </rPh>
    <rPh sb="2" eb="4">
      <t>オウリョク</t>
    </rPh>
    <rPh sb="4" eb="6">
      <t>ソクテイ</t>
    </rPh>
    <rPh sb="11" eb="12">
      <t>コウ</t>
    </rPh>
    <rPh sb="13" eb="15">
      <t>シンド</t>
    </rPh>
    <rPh sb="19" eb="21">
      <t>ヨビ</t>
    </rPh>
    <phoneticPr fontId="15"/>
  </si>
  <si>
    <t>13MI35</t>
  </si>
  <si>
    <t>13MI36</t>
  </si>
  <si>
    <t>13MI37</t>
  </si>
  <si>
    <t>13MI38</t>
  </si>
  <si>
    <t>地下水水圧観測ボーリング孔（深度500m研究アクセス北坑道，100m）</t>
    <phoneticPr fontId="15"/>
  </si>
  <si>
    <t>13MI39</t>
  </si>
  <si>
    <t>地下水水圧観測ボーリング孔（深度500m研究アクセス北坑道，15m）</t>
    <phoneticPr fontId="15"/>
  </si>
  <si>
    <t>13MI40</t>
  </si>
  <si>
    <t>13MI41</t>
  </si>
  <si>
    <t>13MI42</t>
  </si>
  <si>
    <t>岩盤変位計測・ひずみ計測ボーリング孔（深度500m研究アクセス北坑道，10m）</t>
    <rPh sb="0" eb="2">
      <t>ガンバン</t>
    </rPh>
    <rPh sb="2" eb="4">
      <t>ヘンイ</t>
    </rPh>
    <rPh sb="4" eb="6">
      <t>ケイソク</t>
    </rPh>
    <rPh sb="10" eb="12">
      <t>ケイソク</t>
    </rPh>
    <phoneticPr fontId="15"/>
  </si>
  <si>
    <t>13MI43</t>
  </si>
  <si>
    <t>13MI44</t>
  </si>
  <si>
    <t>13MI45</t>
  </si>
  <si>
    <t>地下水水質測ボーリング孔（深度500m研究アクセス北坑道，5m）</t>
    <rPh sb="3" eb="5">
      <t>スイシツ</t>
    </rPh>
    <phoneticPr fontId="15"/>
  </si>
  <si>
    <t>13MI46</t>
  </si>
  <si>
    <t>13MI47</t>
  </si>
  <si>
    <t>13MI48</t>
  </si>
  <si>
    <t>14MI49</t>
    <phoneticPr fontId="9"/>
  </si>
  <si>
    <t>14MI50</t>
  </si>
  <si>
    <t>初期応力測定ボーリング孔（深度500m研究アクセス北坑道）</t>
    <rPh sb="0" eb="2">
      <t>ショキ</t>
    </rPh>
    <rPh sb="2" eb="4">
      <t>オウリョク</t>
    </rPh>
    <rPh sb="4" eb="6">
      <t>ソクテイ</t>
    </rPh>
    <rPh sb="11" eb="12">
      <t>コウ</t>
    </rPh>
    <rPh sb="13" eb="15">
      <t>シンド</t>
    </rPh>
    <rPh sb="19" eb="21">
      <t>ケンキュウ</t>
    </rPh>
    <rPh sb="25" eb="26">
      <t>キタ</t>
    </rPh>
    <rPh sb="26" eb="28">
      <t>コウドウ</t>
    </rPh>
    <phoneticPr fontId="15"/>
  </si>
  <si>
    <t>14MI51</t>
  </si>
  <si>
    <t>15MI52</t>
    <phoneticPr fontId="9"/>
  </si>
  <si>
    <t>岩盤中の物質移動に関するボーリング孔（深度500m研究アクセス南坑道125m計測横坑）</t>
    <rPh sb="0" eb="2">
      <t>ガンバン</t>
    </rPh>
    <rPh sb="2" eb="3">
      <t>チュウ</t>
    </rPh>
    <rPh sb="4" eb="6">
      <t>ブッシツ</t>
    </rPh>
    <rPh sb="6" eb="8">
      <t>イドウ</t>
    </rPh>
    <rPh sb="9" eb="10">
      <t>カン</t>
    </rPh>
    <rPh sb="17" eb="18">
      <t>コウ</t>
    </rPh>
    <rPh sb="25" eb="27">
      <t>ケンキュウ</t>
    </rPh>
    <rPh sb="31" eb="32">
      <t>ミナミ</t>
    </rPh>
    <rPh sb="32" eb="34">
      <t>コウドウ</t>
    </rPh>
    <rPh sb="38" eb="40">
      <t>ケイソク</t>
    </rPh>
    <rPh sb="40" eb="41">
      <t>ヨコ</t>
    </rPh>
    <rPh sb="41" eb="42">
      <t>コウ</t>
    </rPh>
    <phoneticPr fontId="15"/>
  </si>
  <si>
    <t>15MI53</t>
  </si>
  <si>
    <t>15MI54</t>
  </si>
  <si>
    <t>測量未実施</t>
    <rPh sb="2" eb="5">
      <t>ミジッシ</t>
    </rPh>
    <phoneticPr fontId="9"/>
  </si>
  <si>
    <t>岩盤の破壊現象評価に関するボーリング孔（深度500m研究アクセス北坑道）</t>
    <rPh sb="0" eb="2">
      <t>ガンバン</t>
    </rPh>
    <rPh sb="3" eb="5">
      <t>ハカイ</t>
    </rPh>
    <rPh sb="5" eb="7">
      <t>ゲンショウ</t>
    </rPh>
    <rPh sb="7" eb="9">
      <t>ヒョウカ</t>
    </rPh>
    <rPh sb="10" eb="11">
      <t>カン</t>
    </rPh>
    <rPh sb="18" eb="19">
      <t>コウ</t>
    </rPh>
    <phoneticPr fontId="9"/>
  </si>
  <si>
    <t>15MI55</t>
  </si>
  <si>
    <t>15MI56</t>
  </si>
  <si>
    <t>15MI57</t>
  </si>
  <si>
    <t>15MI58</t>
  </si>
  <si>
    <t>16MI59</t>
    <phoneticPr fontId="9"/>
  </si>
  <si>
    <t>17MI60</t>
    <phoneticPr fontId="9"/>
  </si>
  <si>
    <t>17MI61-(1)</t>
    <phoneticPr fontId="9"/>
  </si>
  <si>
    <t>17MI62-(1)</t>
    <phoneticPr fontId="9"/>
  </si>
  <si>
    <t>18MI63</t>
  </si>
  <si>
    <t>18MI64</t>
  </si>
  <si>
    <t>18MI65</t>
  </si>
  <si>
    <t>岩盤中の物質移動に関するボーリング孔（深度500m研究アクセス北坑道）</t>
    <rPh sb="0" eb="2">
      <t>ガンバン</t>
    </rPh>
    <rPh sb="2" eb="3">
      <t>チュウ</t>
    </rPh>
    <rPh sb="4" eb="6">
      <t>ブッシツ</t>
    </rPh>
    <rPh sb="6" eb="8">
      <t>イドウ</t>
    </rPh>
    <rPh sb="9" eb="10">
      <t>カン</t>
    </rPh>
    <rPh sb="17" eb="18">
      <t>コウ</t>
    </rPh>
    <phoneticPr fontId="15"/>
  </si>
  <si>
    <t>19MI66</t>
  </si>
  <si>
    <t>※　世界測地系</t>
    <rPh sb="2" eb="4">
      <t>セカイ</t>
    </rPh>
    <rPh sb="4" eb="6">
      <t>ソクチ</t>
    </rPh>
    <rPh sb="6" eb="7">
      <t>ケイ</t>
    </rPh>
    <phoneticPr fontId="9"/>
  </si>
  <si>
    <t>立坑</t>
    <rPh sb="0" eb="2">
      <t>タテコウ</t>
    </rPh>
    <phoneticPr fontId="9"/>
  </si>
  <si>
    <t>坑口座標</t>
    <rPh sb="0" eb="1">
      <t>コウ</t>
    </rPh>
    <rPh sb="1" eb="2">
      <t>グチ</t>
    </rPh>
    <rPh sb="2" eb="4">
      <t>ザヒョウ</t>
    </rPh>
    <phoneticPr fontId="9"/>
  </si>
  <si>
    <t>主立坑</t>
    <rPh sb="0" eb="1">
      <t>シュ</t>
    </rPh>
    <rPh sb="1" eb="2">
      <t>タテ</t>
    </rPh>
    <rPh sb="2" eb="3">
      <t>コウ</t>
    </rPh>
    <phoneticPr fontId="9"/>
  </si>
  <si>
    <t>換気立坑</t>
    <rPh sb="0" eb="2">
      <t>カンキ</t>
    </rPh>
    <rPh sb="2" eb="3">
      <t>タテ</t>
    </rPh>
    <rPh sb="3" eb="4">
      <t>コウ</t>
    </rPh>
    <phoneticPr fontId="9"/>
  </si>
  <si>
    <t>水理特性DB　概要説明</t>
    <rPh sb="0" eb="2">
      <t>スイリ</t>
    </rPh>
    <rPh sb="2" eb="4">
      <t>トクセイ</t>
    </rPh>
    <rPh sb="7" eb="9">
      <t>ガイヨウ</t>
    </rPh>
    <rPh sb="9" eb="11">
      <t>セツメイ</t>
    </rPh>
    <phoneticPr fontId="1"/>
  </si>
  <si>
    <t>✓本ファイルは、広域地下水流動研究および超深地層研究所計画で実施した水理試験結果を取りまとめた簡易データベースです。</t>
    <rPh sb="1" eb="2">
      <t>ホン</t>
    </rPh>
    <rPh sb="8" eb="10">
      <t>コウイキ</t>
    </rPh>
    <rPh sb="10" eb="13">
      <t>チカスイ</t>
    </rPh>
    <rPh sb="13" eb="15">
      <t>リュウドウ</t>
    </rPh>
    <rPh sb="15" eb="17">
      <t>ケンキュウ</t>
    </rPh>
    <rPh sb="20" eb="21">
      <t>チョウ</t>
    </rPh>
    <rPh sb="21" eb="29">
      <t>シンチソウケンキュウジョケイカク</t>
    </rPh>
    <rPh sb="30" eb="32">
      <t>ジッシ</t>
    </rPh>
    <rPh sb="34" eb="36">
      <t>スイリ</t>
    </rPh>
    <rPh sb="36" eb="38">
      <t>シケン</t>
    </rPh>
    <rPh sb="38" eb="40">
      <t>ケッカ</t>
    </rPh>
    <rPh sb="41" eb="42">
      <t>ト</t>
    </rPh>
    <rPh sb="47" eb="49">
      <t>カンイ</t>
    </rPh>
    <phoneticPr fontId="1"/>
  </si>
  <si>
    <t>✓各シートにある「地表」、「坑内」タブをクリックすると、各シートに移動することができます。</t>
    <rPh sb="1" eb="2">
      <t>カク</t>
    </rPh>
    <rPh sb="9" eb="11">
      <t>チヒョウ</t>
    </rPh>
    <rPh sb="14" eb="16">
      <t>コウナイ</t>
    </rPh>
    <rPh sb="28" eb="29">
      <t>カク</t>
    </rPh>
    <rPh sb="33" eb="35">
      <t>イドウ</t>
    </rPh>
    <phoneticPr fontId="1"/>
  </si>
  <si>
    <t>✓各シートのボーリング孔名にカーソルを合わせてクリックすると、対象孔の水理試験結果を閲覧することができます。</t>
    <rPh sb="1" eb="2">
      <t>カク</t>
    </rPh>
    <rPh sb="11" eb="12">
      <t>コウ</t>
    </rPh>
    <rPh sb="12" eb="13">
      <t>メイ</t>
    </rPh>
    <rPh sb="19" eb="20">
      <t>ア</t>
    </rPh>
    <rPh sb="31" eb="33">
      <t>タイショウ</t>
    </rPh>
    <rPh sb="33" eb="34">
      <t>コウ</t>
    </rPh>
    <rPh sb="35" eb="37">
      <t>スイリ</t>
    </rPh>
    <rPh sb="37" eb="39">
      <t>シケン</t>
    </rPh>
    <rPh sb="39" eb="41">
      <t>ケッカ</t>
    </rPh>
    <rPh sb="42" eb="44">
      <t>エツラン</t>
    </rPh>
    <phoneticPr fontId="1"/>
  </si>
  <si>
    <t>✓各ボーリング孔の位置座標や掘削深度は、BH座標シートに記載しています。</t>
    <rPh sb="1" eb="2">
      <t>カク</t>
    </rPh>
    <rPh sb="7" eb="8">
      <t>コウ</t>
    </rPh>
    <rPh sb="9" eb="11">
      <t>イチ</t>
    </rPh>
    <rPh sb="11" eb="13">
      <t>ザヒョウ</t>
    </rPh>
    <rPh sb="14" eb="16">
      <t>クッサク</t>
    </rPh>
    <rPh sb="16" eb="18">
      <t>シンド</t>
    </rPh>
    <rPh sb="22" eb="24">
      <t>ザヒョウ</t>
    </rPh>
    <rPh sb="28" eb="30">
      <t>キサイ</t>
    </rPh>
    <phoneticPr fontId="1"/>
  </si>
  <si>
    <t>JAEA-Data/Code 2016-012</t>
    <phoneticPr fontId="1"/>
  </si>
  <si>
    <t>超深地層研究所計画における単孔式水理試験結果（2012年度-2015年度）</t>
    <phoneticPr fontId="1"/>
  </si>
  <si>
    <t>【技術報告書リスト】</t>
    <rPh sb="1" eb="3">
      <t>ギジュツ</t>
    </rPh>
    <rPh sb="3" eb="6">
      <t>ホウコクショ</t>
    </rPh>
    <phoneticPr fontId="1"/>
  </si>
  <si>
    <t>✓水理試験の実施方法やデータ解析方法などの詳細については、下記の技術報告書を参照してください。</t>
    <rPh sb="1" eb="3">
      <t>スイリ</t>
    </rPh>
    <rPh sb="3" eb="5">
      <t>シケン</t>
    </rPh>
    <rPh sb="6" eb="8">
      <t>ジッシ</t>
    </rPh>
    <rPh sb="8" eb="10">
      <t>ホウホウ</t>
    </rPh>
    <rPh sb="14" eb="16">
      <t>カイセキ</t>
    </rPh>
    <rPh sb="16" eb="18">
      <t>ホウホウ</t>
    </rPh>
    <rPh sb="21" eb="23">
      <t>ショウサイ</t>
    </rPh>
    <rPh sb="29" eb="31">
      <t>カキ</t>
    </rPh>
    <rPh sb="32" eb="34">
      <t>ギジュツ</t>
    </rPh>
    <rPh sb="34" eb="37">
      <t>ホウコクショ</t>
    </rPh>
    <rPh sb="38" eb="40">
      <t>サンショウ</t>
    </rPh>
    <phoneticPr fontId="1"/>
  </si>
  <si>
    <t>JNC-TN7450 2005-010</t>
    <phoneticPr fontId="1"/>
  </si>
  <si>
    <t>報告書番号</t>
    <rPh sb="0" eb="3">
      <t>ホウコクショ</t>
    </rPh>
    <rPh sb="3" eb="5">
      <t>バンゴウ</t>
    </rPh>
    <phoneticPr fontId="1"/>
  </si>
  <si>
    <t>タイトル</t>
    <phoneticPr fontId="1"/>
  </si>
  <si>
    <t>超深地層研究所計画における単孔式水理試験結果（2016年度-2019年度）</t>
    <phoneticPr fontId="1"/>
  </si>
  <si>
    <t>JAEA-Data/Code 2012-020</t>
    <phoneticPr fontId="1"/>
  </si>
  <si>
    <t>超深地層研究所計画の第2段階における単孔式水理試験結果</t>
    <phoneticPr fontId="1"/>
  </si>
  <si>
    <t>JNC-TN7450 2005-011</t>
    <phoneticPr fontId="1"/>
  </si>
  <si>
    <t>超深地層研究所計画における単孔式水理試験データ</t>
    <phoneticPr fontId="1"/>
  </si>
  <si>
    <t>広域地下水流動研究における単孔式水理試験データ</t>
    <phoneticPr fontId="1"/>
  </si>
  <si>
    <t>※報告書番号をクリックすると、JOPSS（研究開発成果検索・閲覧システム）のWebサイトに移動します。</t>
    <rPh sb="1" eb="4">
      <t>ホウコクショ</t>
    </rPh>
    <rPh sb="4" eb="6">
      <t>バンゴウ</t>
    </rPh>
    <rPh sb="21" eb="23">
      <t>ケンキュウ</t>
    </rPh>
    <rPh sb="23" eb="25">
      <t>カイハツ</t>
    </rPh>
    <rPh sb="25" eb="27">
      <t>セイカ</t>
    </rPh>
    <rPh sb="27" eb="29">
      <t>ケンサク</t>
    </rPh>
    <rPh sb="30" eb="32">
      <t>エツラン</t>
    </rPh>
    <rPh sb="45" eb="47">
      <t>イドウ</t>
    </rPh>
    <phoneticPr fontId="1"/>
  </si>
  <si>
    <t>JAEA-Data/Code 2020-011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</si>
</sst>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quot;年&quot;m&quot;月&quot;d&quot;日&quot;;@"/>
    <numFmt numFmtId="177" formatCode="0.00_ "/>
    <numFmt numFmtId="178" formatCode="0.00_);[Red]\(0.00\)"/>
    <numFmt numFmtId="179" formatCode="0.0_ "/>
    <numFmt numFmtId="180" formatCode="0.0E+00"/>
    <numFmt numFmtId="181" formatCode="yyyy/m/d;@"/>
    <numFmt numFmtId="182" formatCode="0.0"/>
    <numFmt numFmtId="183" formatCode="0.000"/>
  </numFmts>
  <fonts count="24">
    <font>
      <sz val="11"/>
      <color theme="1"/>
      <name val="ＭＳ Ｐゴシック"/>
      <family val="2"/>
      <charset val="128"/>
    </font>
    <font>
      <sz val="6"/>
      <name val="ＭＳ Ｐゴシック"/>
      <family val="2"/>
      <charset val="128"/>
    </font>
    <font>
      <sz val="12"/>
      <name val="Osaka"/>
      <family val="3"/>
      <charset val="128"/>
    </font>
    <font>
      <b/>
      <sz val="10"/>
      <name val="ＭＳ Ｐゴシック"/>
      <family val="3"/>
      <charset val="128"/>
    </font>
    <font>
      <sz val="6"/>
      <name val="Osaka"/>
      <family val="3"/>
      <charset val="128"/>
    </font>
    <font>
      <sz val="10"/>
      <name val="ＭＳ Ｐゴシック"/>
      <family val="3"/>
      <charset val="128"/>
    </font>
    <font>
      <vertAlign val="superscript"/>
      <sz val="10"/>
      <name val="ＭＳ Ｐゴシック"/>
      <family val="3"/>
      <charset val="128"/>
    </font>
    <font>
      <sz val="11"/>
      <name val="ＭＳ Ｐゴシック"/>
      <family val="3"/>
      <charset val="128"/>
    </font>
    <font>
      <sz val="10"/>
      <name val="游ゴシック"/>
      <family val="3"/>
      <charset val="128"/>
      <scheme val="minor"/>
    </font>
    <font>
      <sz val="6"/>
      <name val="ＭＳ Ｐゴシック"/>
      <family val="3"/>
      <charset val="128"/>
    </font>
    <font>
      <sz val="10"/>
      <color indexed="10"/>
      <name val="ＭＳ Ｐゴシック"/>
      <family val="3"/>
      <charset val="128"/>
    </font>
    <font>
      <u/>
      <sz val="12"/>
      <color indexed="12"/>
      <name val="Osaka"/>
      <family val="3"/>
      <charset val="128"/>
    </font>
    <font>
      <u/>
      <sz val="10"/>
      <name val="ＭＳ Ｐゴシック"/>
      <family val="3"/>
      <charset val="128"/>
    </font>
    <font>
      <sz val="10"/>
      <color theme="1"/>
      <name val="ＭＳ Ｐゴシック"/>
      <family val="3"/>
      <charset val="128"/>
    </font>
    <font>
      <sz val="10"/>
      <color indexed="8"/>
      <name val="ＭＳ Ｐゴシック"/>
      <family val="3"/>
      <charset val="128"/>
    </font>
    <font>
      <sz val="6"/>
      <name val="游ゴシック"/>
      <family val="2"/>
      <charset val="128"/>
      <scheme val="minor"/>
    </font>
    <font>
      <sz val="11"/>
      <name val="游ゴシック"/>
      <family val="3"/>
      <charset val="128"/>
      <scheme val="minor"/>
    </font>
    <font>
      <b/>
      <sz val="11"/>
      <name val="游ゴシック"/>
      <family val="3"/>
      <charset val="128"/>
      <scheme val="minor"/>
    </font>
    <font>
      <sz val="8"/>
      <name val="游ゴシック"/>
      <family val="3"/>
      <charset val="128"/>
      <scheme val="minor"/>
    </font>
    <font>
      <u/>
      <sz val="11"/>
      <color theme="10"/>
      <name val="ＭＳ Ｐゴシック"/>
      <family val="2"/>
      <charset val="128"/>
    </font>
    <font>
      <sz val="18"/>
      <color theme="1"/>
      <name val="ＭＳ Ｐゴシック"/>
      <family val="2"/>
      <charset val="128"/>
    </font>
    <font>
      <sz val="18"/>
      <color rgb="FFFF0000"/>
      <name val="ＭＳ Ｐゴシック"/>
      <family val="2"/>
      <charset val="128"/>
    </font>
    <font>
      <sz val="18"/>
      <color theme="1"/>
      <name val="ＭＳ Ｐゴシック"/>
      <family val="3"/>
      <charset val="128"/>
    </font>
    <font>
      <u/>
      <sz val="18"/>
      <color theme="10"/>
      <name val="ＭＳ Ｐゴシック"/>
      <family val="3"/>
      <charset val="128"/>
    </font>
  </fonts>
  <fills count="6">
    <fill>
      <patternFill patternType="none"/>
    </fill>
    <fill>
      <patternFill patternType="gray125"/>
    </fill>
    <fill>
      <patternFill patternType="solid">
        <fgColor theme="0"/>
        <bgColor indexed="64"/>
      </patternFill>
    </fill>
    <fill>
      <patternFill patternType="lightGray">
        <fgColor indexed="9"/>
        <bgColor theme="0"/>
      </patternFill>
    </fill>
    <fill>
      <patternFill patternType="solid">
        <fgColor rgb="FFFFFF00"/>
        <bgColor indexed="64"/>
      </patternFill>
    </fill>
    <fill>
      <patternFill patternType="solid">
        <fgColor rgb="FF92D050"/>
        <bgColor indexed="64"/>
      </patternFill>
    </fill>
  </fills>
  <borders count="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style="thin">
        <color indexed="64"/>
      </right>
      <top/>
      <bottom style="double">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alignment vertical="center"/>
    </xf>
    <xf numFmtId="0" fontId="2" fillId="0" borderId="0"/>
    <xf numFmtId="0" fontId="7" fillId="0" borderId="0">
      <alignment vertical="center"/>
    </xf>
    <xf numFmtId="0" fontId="11" fillId="0" borderId="0" applyNumberFormat="0" applyFill="0" applyBorder="0" applyAlignment="0" applyProtection="0">
      <alignment vertical="top"/>
      <protection locked="0"/>
    </xf>
    <xf numFmtId="0" fontId="19" fillId="0" borderId="0" applyNumberFormat="0" applyFill="0" applyBorder="0" applyAlignment="0" applyProtection="0">
      <alignment vertical="center"/>
    </xf>
  </cellStyleXfs>
  <cellXfs count="340">
    <xf numFmtId="0" fontId="0" fillId="0" borderId="0" xfId="0">
      <alignment vertical="center"/>
    </xf>
    <xf numFmtId="176" fontId="3" fillId="2" borderId="0" xfId="1" applyNumberFormat="1" applyFont="1" applyFill="1" applyAlignment="1">
      <alignment vertical="center"/>
    </xf>
    <xf numFmtId="176" fontId="5" fillId="2" borderId="0" xfId="1" applyNumberFormat="1" applyFont="1" applyFill="1" applyAlignment="1">
      <alignment vertical="center"/>
    </xf>
    <xf numFmtId="0" fontId="5" fillId="2" borderId="0" xfId="1" applyFont="1" applyFill="1" applyAlignment="1">
      <alignment horizontal="center" vertical="center"/>
    </xf>
    <xf numFmtId="14" fontId="5" fillId="2" borderId="0" xfId="1" applyNumberFormat="1" applyFont="1" applyFill="1" applyAlignment="1">
      <alignment horizontal="center" vertical="center"/>
    </xf>
    <xf numFmtId="177" fontId="5" fillId="2" borderId="0" xfId="1" applyNumberFormat="1" applyFont="1" applyFill="1" applyAlignment="1">
      <alignment horizontal="center" vertical="center"/>
    </xf>
    <xf numFmtId="178" fontId="5" fillId="2" borderId="0" xfId="1" applyNumberFormat="1" applyFont="1" applyFill="1" applyAlignment="1">
      <alignment horizontal="center" vertical="center"/>
    </xf>
    <xf numFmtId="11" fontId="5" fillId="2" borderId="0" xfId="1" applyNumberFormat="1" applyFont="1" applyFill="1" applyAlignment="1">
      <alignment horizontal="center" vertical="center"/>
    </xf>
    <xf numFmtId="0" fontId="5" fillId="0" borderId="0" xfId="1" applyFont="1" applyAlignment="1">
      <alignment horizontal="right" vertical="center" wrapText="1"/>
    </xf>
    <xf numFmtId="0" fontId="5" fillId="0" borderId="0" xfId="1" applyFont="1" applyAlignment="1">
      <alignment horizontal="center" vertical="center"/>
    </xf>
    <xf numFmtId="176" fontId="3" fillId="2" borderId="1" xfId="1" applyNumberFormat="1" applyFont="1" applyFill="1" applyBorder="1" applyAlignment="1">
      <alignment vertical="center"/>
    </xf>
    <xf numFmtId="176" fontId="5" fillId="2" borderId="1" xfId="1" applyNumberFormat="1" applyFont="1" applyFill="1" applyBorder="1" applyAlignment="1">
      <alignment vertical="center"/>
    </xf>
    <xf numFmtId="176" fontId="5" fillId="2" borderId="0" xfId="1" applyNumberFormat="1" applyFont="1" applyFill="1" applyAlignment="1">
      <alignment horizontal="center" vertical="center"/>
    </xf>
    <xf numFmtId="0" fontId="5" fillId="2" borderId="0" xfId="1" applyFont="1" applyFill="1" applyAlignment="1">
      <alignment horizontal="right" vertical="center" wrapText="1"/>
    </xf>
    <xf numFmtId="0" fontId="5" fillId="2" borderId="4" xfId="1" applyFont="1" applyFill="1" applyBorder="1" applyAlignment="1">
      <alignment horizontal="center" vertical="center"/>
    </xf>
    <xf numFmtId="14" fontId="5" fillId="2" borderId="4" xfId="1" applyNumberFormat="1" applyFont="1" applyFill="1" applyBorder="1" applyAlignment="1">
      <alignment horizontal="center" vertical="center"/>
    </xf>
    <xf numFmtId="177" fontId="5" fillId="2" borderId="4" xfId="1" applyNumberFormat="1" applyFont="1" applyFill="1" applyBorder="1" applyAlignment="1">
      <alignment horizontal="center" vertical="center"/>
    </xf>
    <xf numFmtId="178" fontId="5" fillId="2" borderId="4" xfId="1" applyNumberFormat="1" applyFont="1" applyFill="1" applyBorder="1" applyAlignment="1">
      <alignment horizontal="center" vertical="center"/>
    </xf>
    <xf numFmtId="11" fontId="5" fillId="2" borderId="4" xfId="1" applyNumberFormat="1" applyFont="1" applyFill="1" applyBorder="1" applyAlignment="1">
      <alignment horizontal="center" vertical="center"/>
    </xf>
    <xf numFmtId="0" fontId="5" fillId="2" borderId="6" xfId="1" applyFont="1" applyFill="1" applyBorder="1" applyAlignment="1">
      <alignment horizontal="center" vertical="center"/>
    </xf>
    <xf numFmtId="179" fontId="8" fillId="0" borderId="6" xfId="2" applyNumberFormat="1" applyFont="1" applyBorder="1" applyAlignment="1">
      <alignment horizontal="center" vertical="center"/>
    </xf>
    <xf numFmtId="179" fontId="5" fillId="2" borderId="6" xfId="1" applyNumberFormat="1" applyFont="1" applyFill="1" applyBorder="1" applyAlignment="1">
      <alignment horizontal="center" vertical="center"/>
    </xf>
    <xf numFmtId="178" fontId="5" fillId="2" borderId="6" xfId="1" applyNumberFormat="1" applyFont="1" applyFill="1" applyBorder="1" applyAlignment="1">
      <alignment horizontal="center" vertical="center"/>
    </xf>
    <xf numFmtId="180" fontId="5" fillId="2" borderId="6" xfId="1" applyNumberFormat="1" applyFont="1" applyFill="1" applyBorder="1" applyAlignment="1">
      <alignment horizontal="center" vertical="center"/>
    </xf>
    <xf numFmtId="177" fontId="5" fillId="2" borderId="6" xfId="1" applyNumberFormat="1" applyFont="1" applyFill="1" applyBorder="1" applyAlignment="1">
      <alignment horizontal="center" vertical="center"/>
    </xf>
    <xf numFmtId="0" fontId="5" fillId="2" borderId="2" xfId="1" applyFont="1" applyFill="1" applyBorder="1" applyAlignment="1">
      <alignment horizontal="center" vertical="center"/>
    </xf>
    <xf numFmtId="179" fontId="5" fillId="2" borderId="2" xfId="1" applyNumberFormat="1" applyFont="1" applyFill="1" applyBorder="1" applyAlignment="1">
      <alignment horizontal="center" vertical="center"/>
    </xf>
    <xf numFmtId="178" fontId="5" fillId="2" borderId="2" xfId="1" applyNumberFormat="1" applyFont="1" applyFill="1" applyBorder="1" applyAlignment="1">
      <alignment horizontal="center" vertical="center"/>
    </xf>
    <xf numFmtId="180" fontId="5" fillId="2" borderId="2" xfId="1" applyNumberFormat="1" applyFont="1" applyFill="1" applyBorder="1" applyAlignment="1">
      <alignment horizontal="center" vertical="center"/>
    </xf>
    <xf numFmtId="177" fontId="5" fillId="2" borderId="2" xfId="1" applyNumberFormat="1" applyFont="1" applyFill="1" applyBorder="1" applyAlignment="1">
      <alignment horizontal="center" vertical="center"/>
    </xf>
    <xf numFmtId="179" fontId="8" fillId="2" borderId="2" xfId="2" applyNumberFormat="1" applyFont="1" applyFill="1" applyBorder="1" applyAlignment="1">
      <alignment horizontal="center" vertical="center"/>
    </xf>
    <xf numFmtId="0" fontId="5" fillId="2" borderId="2" xfId="1" applyFont="1" applyFill="1" applyBorder="1" applyAlignment="1">
      <alignment horizontal="center" vertical="center" wrapText="1"/>
    </xf>
    <xf numFmtId="14" fontId="5" fillId="2" borderId="2" xfId="1" applyNumberFormat="1" applyFont="1" applyFill="1" applyBorder="1" applyAlignment="1">
      <alignment horizontal="center" vertical="center"/>
    </xf>
    <xf numFmtId="0" fontId="5" fillId="0" borderId="0" xfId="1" applyFont="1" applyAlignment="1">
      <alignment horizontal="left" vertical="center"/>
    </xf>
    <xf numFmtId="14" fontId="5" fillId="2" borderId="2" xfId="1" applyNumberFormat="1" applyFont="1" applyFill="1" applyBorder="1" applyAlignment="1">
      <alignment horizontal="center" vertical="center" wrapText="1"/>
    </xf>
    <xf numFmtId="11" fontId="5" fillId="2" borderId="2" xfId="1" applyNumberFormat="1" applyFont="1" applyFill="1" applyBorder="1" applyAlignment="1">
      <alignment horizontal="center" vertical="center"/>
    </xf>
    <xf numFmtId="0" fontId="5" fillId="2" borderId="0" xfId="1" applyFont="1" applyFill="1" applyAlignment="1">
      <alignment horizontal="left" vertical="center"/>
    </xf>
    <xf numFmtId="0" fontId="5" fillId="2" borderId="0" xfId="1" applyFont="1" applyFill="1" applyAlignment="1">
      <alignment vertical="center"/>
    </xf>
    <xf numFmtId="14" fontId="5" fillId="2" borderId="6" xfId="1" applyNumberFormat="1" applyFont="1" applyFill="1" applyBorder="1" applyAlignment="1">
      <alignment horizontal="center" vertical="center"/>
    </xf>
    <xf numFmtId="179" fontId="5" fillId="2" borderId="0" xfId="1" applyNumberFormat="1" applyFont="1" applyFill="1" applyAlignment="1">
      <alignment horizontal="center" vertical="center"/>
    </xf>
    <xf numFmtId="180" fontId="5" fillId="2" borderId="0" xfId="1" applyNumberFormat="1" applyFont="1" applyFill="1" applyAlignment="1">
      <alignment horizontal="center" vertical="center"/>
    </xf>
    <xf numFmtId="0" fontId="10" fillId="0" borderId="0" xfId="1" applyFont="1" applyAlignment="1">
      <alignment horizontal="center"/>
    </xf>
    <xf numFmtId="0" fontId="10" fillId="0" borderId="0" xfId="1" applyFont="1" applyAlignment="1">
      <alignment horizontal="center" vertical="center"/>
    </xf>
    <xf numFmtId="0" fontId="5" fillId="2" borderId="0" xfId="1" applyFont="1" applyFill="1" applyAlignment="1">
      <alignment horizontal="center" vertical="center" wrapText="1"/>
    </xf>
    <xf numFmtId="0" fontId="5" fillId="2" borderId="9" xfId="1" applyFont="1" applyFill="1" applyBorder="1" applyAlignment="1">
      <alignment horizontal="center" vertical="center"/>
    </xf>
    <xf numFmtId="0" fontId="5" fillId="2" borderId="1" xfId="1" applyFont="1" applyFill="1" applyBorder="1" applyAlignment="1">
      <alignment horizontal="center" vertical="center"/>
    </xf>
    <xf numFmtId="0" fontId="5" fillId="2" borderId="2" xfId="1" quotePrefix="1" applyFont="1" applyFill="1" applyBorder="1" applyAlignment="1">
      <alignment horizontal="center" vertical="center"/>
    </xf>
    <xf numFmtId="0" fontId="5" fillId="2" borderId="2" xfId="2" applyFont="1" applyFill="1" applyBorder="1" applyAlignment="1">
      <alignment horizontal="center" vertical="center"/>
    </xf>
    <xf numFmtId="14" fontId="5" fillId="2" borderId="2" xfId="1" applyNumberFormat="1" applyFont="1" applyFill="1" applyBorder="1" applyAlignment="1">
      <alignment horizontal="center"/>
    </xf>
    <xf numFmtId="179" fontId="5" fillId="2" borderId="2" xfId="1" applyNumberFormat="1" applyFont="1" applyFill="1" applyBorder="1" applyAlignment="1">
      <alignment horizontal="center"/>
    </xf>
    <xf numFmtId="178" fontId="5" fillId="2" borderId="2" xfId="1" applyNumberFormat="1" applyFont="1" applyFill="1" applyBorder="1" applyAlignment="1">
      <alignment horizontal="center"/>
    </xf>
    <xf numFmtId="0" fontId="5" fillId="3" borderId="2" xfId="1" applyFont="1" applyFill="1" applyBorder="1" applyAlignment="1">
      <alignment horizontal="center" vertical="center" wrapText="1"/>
    </xf>
    <xf numFmtId="0" fontId="5" fillId="0" borderId="2" xfId="1" applyFont="1" applyBorder="1" applyAlignment="1">
      <alignment horizontal="center" vertical="center" wrapText="1"/>
    </xf>
    <xf numFmtId="0" fontId="10" fillId="0" borderId="0" xfId="1" applyFont="1" applyAlignment="1">
      <alignment vertical="center"/>
    </xf>
    <xf numFmtId="0" fontId="10" fillId="0" borderId="0" xfId="1" applyFont="1"/>
    <xf numFmtId="0" fontId="5" fillId="2" borderId="9" xfId="2" applyFont="1" applyFill="1" applyBorder="1" applyAlignment="1">
      <alignment horizontal="center" vertical="center"/>
    </xf>
    <xf numFmtId="179" fontId="5" fillId="2" borderId="9" xfId="1" applyNumberFormat="1" applyFont="1" applyFill="1" applyBorder="1" applyAlignment="1">
      <alignment horizontal="center" vertical="center"/>
    </xf>
    <xf numFmtId="14" fontId="5" fillId="2" borderId="9" xfId="1" applyNumberFormat="1" applyFont="1" applyFill="1" applyBorder="1" applyAlignment="1">
      <alignment horizontal="center" vertical="center"/>
    </xf>
    <xf numFmtId="178" fontId="5" fillId="2" borderId="9" xfId="1" applyNumberFormat="1" applyFont="1" applyFill="1" applyBorder="1" applyAlignment="1">
      <alignment horizontal="center" vertical="center"/>
    </xf>
    <xf numFmtId="0" fontId="5" fillId="2" borderId="9" xfId="1" applyFont="1" applyFill="1" applyBorder="1" applyAlignment="1">
      <alignment horizontal="center" vertical="center" wrapText="1"/>
    </xf>
    <xf numFmtId="180" fontId="5" fillId="2" borderId="9" xfId="1" applyNumberFormat="1" applyFont="1" applyFill="1" applyBorder="1" applyAlignment="1">
      <alignment horizontal="center" vertical="center"/>
    </xf>
    <xf numFmtId="177" fontId="5" fillId="2" borderId="9" xfId="1" applyNumberFormat="1" applyFont="1" applyFill="1" applyBorder="1" applyAlignment="1">
      <alignment horizontal="center" vertical="center"/>
    </xf>
    <xf numFmtId="0" fontId="5" fillId="2" borderId="0" xfId="2" applyFont="1" applyFill="1" applyAlignment="1">
      <alignment horizontal="center" vertical="center"/>
    </xf>
    <xf numFmtId="14" fontId="5" fillId="2" borderId="0" xfId="1" applyNumberFormat="1" applyFont="1" applyFill="1" applyAlignment="1">
      <alignment horizontal="center"/>
    </xf>
    <xf numFmtId="179" fontId="5" fillId="2" borderId="0" xfId="1" applyNumberFormat="1" applyFont="1" applyFill="1" applyAlignment="1">
      <alignment horizontal="center"/>
    </xf>
    <xf numFmtId="178" fontId="5" fillId="2" borderId="0" xfId="1" applyNumberFormat="1" applyFont="1" applyFill="1" applyAlignment="1">
      <alignment horizontal="center"/>
    </xf>
    <xf numFmtId="179" fontId="5" fillId="2" borderId="6" xfId="2" applyNumberFormat="1" applyFont="1" applyFill="1" applyBorder="1" applyAlignment="1">
      <alignment horizontal="center" vertical="center"/>
    </xf>
    <xf numFmtId="181" fontId="5" fillId="2" borderId="6" xfId="2" applyNumberFormat="1" applyFont="1" applyFill="1" applyBorder="1" applyAlignment="1">
      <alignment horizontal="center" vertical="center"/>
    </xf>
    <xf numFmtId="178" fontId="5" fillId="2" borderId="6" xfId="2" applyNumberFormat="1" applyFont="1" applyFill="1" applyBorder="1" applyAlignment="1">
      <alignment horizontal="center" vertical="center"/>
    </xf>
    <xf numFmtId="180" fontId="5" fillId="2" borderId="6" xfId="2" applyNumberFormat="1" applyFont="1" applyFill="1" applyBorder="1" applyAlignment="1">
      <alignment horizontal="center" vertical="center"/>
    </xf>
    <xf numFmtId="177" fontId="5" fillId="2" borderId="6" xfId="2" applyNumberFormat="1" applyFont="1" applyFill="1" applyBorder="1" applyAlignment="1">
      <alignment horizontal="center" vertical="center"/>
    </xf>
    <xf numFmtId="0" fontId="5" fillId="2" borderId="6" xfId="2" applyFont="1" applyFill="1" applyBorder="1" applyAlignment="1">
      <alignment horizontal="center" vertical="center" wrapText="1"/>
    </xf>
    <xf numFmtId="0" fontId="5" fillId="2" borderId="6" xfId="2" applyFont="1" applyFill="1" applyBorder="1" applyAlignment="1">
      <alignment horizontal="center" vertical="center"/>
    </xf>
    <xf numFmtId="179" fontId="5" fillId="2" borderId="2" xfId="2" applyNumberFormat="1" applyFont="1" applyFill="1" applyBorder="1" applyAlignment="1">
      <alignment horizontal="center" vertical="center"/>
    </xf>
    <xf numFmtId="181" fontId="5" fillId="2" borderId="2" xfId="2" applyNumberFormat="1" applyFont="1" applyFill="1" applyBorder="1" applyAlignment="1">
      <alignment horizontal="center" vertical="center"/>
    </xf>
    <xf numFmtId="178" fontId="5" fillId="2" borderId="2" xfId="2" applyNumberFormat="1" applyFont="1" applyFill="1" applyBorder="1" applyAlignment="1">
      <alignment horizontal="center" vertical="center"/>
    </xf>
    <xf numFmtId="180" fontId="5" fillId="2" borderId="2" xfId="2" applyNumberFormat="1" applyFont="1" applyFill="1" applyBorder="1" applyAlignment="1">
      <alignment horizontal="center" vertical="center"/>
    </xf>
    <xf numFmtId="177" fontId="5" fillId="2" borderId="2" xfId="2" applyNumberFormat="1" applyFont="1" applyFill="1" applyBorder="1" applyAlignment="1">
      <alignment horizontal="center" vertical="center"/>
    </xf>
    <xf numFmtId="0" fontId="5" fillId="2" borderId="2" xfId="2" applyFont="1" applyFill="1" applyBorder="1" applyAlignment="1">
      <alignment horizontal="center" vertical="center" wrapText="1"/>
    </xf>
    <xf numFmtId="179" fontId="5" fillId="0" borderId="0" xfId="1" applyNumberFormat="1" applyFont="1" applyAlignment="1">
      <alignment horizontal="center" vertical="center"/>
    </xf>
    <xf numFmtId="14" fontId="5" fillId="2" borderId="2" xfId="2" applyNumberFormat="1" applyFont="1" applyFill="1" applyBorder="1" applyAlignment="1">
      <alignment horizontal="center" vertical="center"/>
    </xf>
    <xf numFmtId="11" fontId="5" fillId="2" borderId="2" xfId="2" applyNumberFormat="1" applyFont="1" applyFill="1" applyBorder="1" applyAlignment="1">
      <alignment horizontal="center" vertical="center"/>
    </xf>
    <xf numFmtId="180" fontId="5" fillId="2" borderId="2" xfId="2" applyNumberFormat="1" applyFont="1" applyFill="1" applyBorder="1" applyAlignment="1">
      <alignment horizontal="center" vertical="top" wrapText="1"/>
    </xf>
    <xf numFmtId="0" fontId="5" fillId="2" borderId="2" xfId="2" applyFont="1" applyFill="1" applyBorder="1" applyAlignment="1">
      <alignment horizontal="center" vertical="top" wrapText="1"/>
    </xf>
    <xf numFmtId="0" fontId="5" fillId="2" borderId="2" xfId="1" applyFont="1" applyFill="1" applyBorder="1" applyAlignment="1">
      <alignment horizontal="center" vertical="center" shrinkToFit="1"/>
    </xf>
    <xf numFmtId="0" fontId="13" fillId="2" borderId="2" xfId="2" applyFont="1" applyFill="1" applyBorder="1" applyAlignment="1">
      <alignment horizontal="center" vertical="center"/>
    </xf>
    <xf numFmtId="179" fontId="13" fillId="2" borderId="2" xfId="2" applyNumberFormat="1" applyFont="1" applyFill="1" applyBorder="1" applyAlignment="1">
      <alignment horizontal="center" vertical="center"/>
    </xf>
    <xf numFmtId="0" fontId="5" fillId="0" borderId="2" xfId="2" applyFont="1" applyBorder="1" applyAlignment="1">
      <alignment horizontal="center" vertical="center"/>
    </xf>
    <xf numFmtId="179" fontId="5" fillId="0" borderId="2" xfId="1" applyNumberFormat="1" applyFont="1" applyBorder="1" applyAlignment="1">
      <alignment horizontal="center" vertical="center"/>
    </xf>
    <xf numFmtId="14" fontId="5" fillId="0" borderId="2" xfId="1" applyNumberFormat="1" applyFont="1" applyBorder="1" applyAlignment="1">
      <alignment horizontal="center" vertical="center"/>
    </xf>
    <xf numFmtId="178" fontId="5" fillId="0" borderId="2" xfId="1" applyNumberFormat="1" applyFont="1" applyBorder="1" applyAlignment="1">
      <alignment horizontal="center" vertical="center"/>
    </xf>
    <xf numFmtId="0" fontId="5" fillId="0" borderId="2" xfId="1" applyFont="1" applyBorder="1" applyAlignment="1">
      <alignment horizontal="center" vertical="center"/>
    </xf>
    <xf numFmtId="180" fontId="5" fillId="0" borderId="2" xfId="1" applyNumberFormat="1" applyFont="1" applyBorder="1" applyAlignment="1">
      <alignment horizontal="center" vertical="center"/>
    </xf>
    <xf numFmtId="177" fontId="5" fillId="0" borderId="2" xfId="1" applyNumberFormat="1" applyFont="1" applyBorder="1" applyAlignment="1">
      <alignment horizontal="center" vertical="center"/>
    </xf>
    <xf numFmtId="0" fontId="5" fillId="0" borderId="2" xfId="2" applyFont="1" applyBorder="1" applyAlignment="1">
      <alignment horizontal="center" vertical="top" wrapText="1"/>
    </xf>
    <xf numFmtId="0" fontId="5" fillId="0" borderId="9" xfId="2" applyFont="1" applyBorder="1" applyAlignment="1">
      <alignment horizontal="center" vertical="center"/>
    </xf>
    <xf numFmtId="179" fontId="5" fillId="0" borderId="9" xfId="1" applyNumberFormat="1" applyFont="1" applyBorder="1" applyAlignment="1">
      <alignment horizontal="center" vertical="center"/>
    </xf>
    <xf numFmtId="14" fontId="5" fillId="0" borderId="9" xfId="1" applyNumberFormat="1" applyFont="1" applyBorder="1" applyAlignment="1">
      <alignment horizontal="center" vertical="center"/>
    </xf>
    <xf numFmtId="177" fontId="5" fillId="0" borderId="0" xfId="1" applyNumberFormat="1" applyFont="1" applyAlignment="1">
      <alignment horizontal="center" vertical="center"/>
    </xf>
    <xf numFmtId="178" fontId="5" fillId="0" borderId="9" xfId="1" applyNumberFormat="1" applyFont="1" applyBorder="1" applyAlignment="1">
      <alignment horizontal="center" vertical="center"/>
    </xf>
    <xf numFmtId="0" fontId="5" fillId="0" borderId="9" xfId="1" applyFont="1" applyBorder="1" applyAlignment="1">
      <alignment horizontal="center" vertical="center" wrapText="1"/>
    </xf>
    <xf numFmtId="180" fontId="5" fillId="0" borderId="9" xfId="1" applyNumberFormat="1" applyFont="1" applyBorder="1" applyAlignment="1">
      <alignment horizontal="center" vertical="center"/>
    </xf>
    <xf numFmtId="177" fontId="5" fillId="0" borderId="9" xfId="1" applyNumberFormat="1" applyFont="1" applyBorder="1" applyAlignment="1">
      <alignment horizontal="center" vertical="center"/>
    </xf>
    <xf numFmtId="0" fontId="5" fillId="0" borderId="0" xfId="2" applyFont="1" applyAlignment="1">
      <alignment horizontal="center" vertical="center"/>
    </xf>
    <xf numFmtId="14" fontId="5" fillId="0" borderId="0" xfId="1" applyNumberFormat="1" applyFont="1" applyAlignment="1">
      <alignment horizontal="center" vertical="center"/>
    </xf>
    <xf numFmtId="178" fontId="5" fillId="0" borderId="0" xfId="1" applyNumberFormat="1" applyFont="1" applyAlignment="1">
      <alignment horizontal="center" vertical="center"/>
    </xf>
    <xf numFmtId="0" fontId="5" fillId="0" borderId="0" xfId="1" applyFont="1" applyAlignment="1">
      <alignment horizontal="center" vertical="center" wrapText="1"/>
    </xf>
    <xf numFmtId="180" fontId="5" fillId="0" borderId="0" xfId="1" applyNumberFormat="1" applyFont="1" applyAlignment="1">
      <alignment horizontal="center" vertical="center"/>
    </xf>
    <xf numFmtId="0" fontId="5" fillId="0" borderId="0" xfId="1" applyFont="1" applyAlignment="1">
      <alignment vertical="center"/>
    </xf>
    <xf numFmtId="0" fontId="5" fillId="0" borderId="4" xfId="1" applyFont="1" applyBorder="1" applyAlignment="1">
      <alignment horizontal="center" vertical="center"/>
    </xf>
    <xf numFmtId="14" fontId="5" fillId="0" borderId="4" xfId="1" applyNumberFormat="1" applyFont="1" applyBorder="1" applyAlignment="1">
      <alignment horizontal="center" vertical="center"/>
    </xf>
    <xf numFmtId="177" fontId="5" fillId="0" borderId="4" xfId="1" applyNumberFormat="1" applyFont="1" applyBorder="1" applyAlignment="1">
      <alignment horizontal="center" vertical="center"/>
    </xf>
    <xf numFmtId="178" fontId="5" fillId="0" borderId="4" xfId="1" applyNumberFormat="1" applyFont="1" applyBorder="1" applyAlignment="1">
      <alignment horizontal="center" vertical="center"/>
    </xf>
    <xf numFmtId="11" fontId="5" fillId="0" borderId="4" xfId="1" applyNumberFormat="1" applyFont="1" applyBorder="1" applyAlignment="1">
      <alignment horizontal="center" vertical="center"/>
    </xf>
    <xf numFmtId="179" fontId="5" fillId="0" borderId="2" xfId="2" applyNumberFormat="1" applyFont="1" applyBorder="1" applyAlignment="1">
      <alignment horizontal="center" vertical="center"/>
    </xf>
    <xf numFmtId="181" fontId="5" fillId="0" borderId="2" xfId="2" applyNumberFormat="1" applyFont="1" applyBorder="1" applyAlignment="1">
      <alignment horizontal="center" vertical="center"/>
    </xf>
    <xf numFmtId="181" fontId="5" fillId="0" borderId="7" xfId="2" applyNumberFormat="1" applyFont="1" applyBorder="1" applyAlignment="1">
      <alignment horizontal="center" vertical="center"/>
    </xf>
    <xf numFmtId="178" fontId="5" fillId="0" borderId="2" xfId="2" applyNumberFormat="1" applyFont="1" applyBorder="1" applyAlignment="1">
      <alignment horizontal="center" vertical="center"/>
    </xf>
    <xf numFmtId="180" fontId="5" fillId="0" borderId="2" xfId="2" applyNumberFormat="1" applyFont="1" applyBorder="1" applyAlignment="1">
      <alignment horizontal="center" vertical="center"/>
    </xf>
    <xf numFmtId="181" fontId="14" fillId="0" borderId="2" xfId="2" applyNumberFormat="1" applyFont="1" applyBorder="1" applyAlignment="1">
      <alignment horizontal="center" vertical="center"/>
    </xf>
    <xf numFmtId="0" fontId="5" fillId="0" borderId="19" xfId="2" applyFont="1" applyBorder="1" applyAlignment="1">
      <alignment horizontal="center" vertical="center"/>
    </xf>
    <xf numFmtId="179" fontId="5" fillId="0" borderId="19" xfId="2" applyNumberFormat="1" applyFont="1" applyBorder="1" applyAlignment="1">
      <alignment horizontal="center" vertical="center"/>
    </xf>
    <xf numFmtId="181" fontId="5" fillId="0" borderId="19" xfId="2" applyNumberFormat="1" applyFont="1" applyBorder="1" applyAlignment="1">
      <alignment horizontal="center" vertical="center"/>
    </xf>
    <xf numFmtId="181" fontId="5" fillId="0" borderId="3" xfId="2" applyNumberFormat="1" applyFont="1" applyBorder="1" applyAlignment="1">
      <alignment horizontal="center" vertical="center"/>
    </xf>
    <xf numFmtId="178" fontId="5" fillId="0" borderId="19" xfId="2" applyNumberFormat="1" applyFont="1" applyBorder="1" applyAlignment="1">
      <alignment horizontal="center" vertical="center"/>
    </xf>
    <xf numFmtId="178" fontId="5" fillId="0" borderId="19" xfId="1" applyNumberFormat="1" applyFont="1" applyBorder="1" applyAlignment="1">
      <alignment horizontal="center" vertical="center"/>
    </xf>
    <xf numFmtId="0" fontId="5" fillId="0" borderId="19" xfId="1" applyFont="1" applyBorder="1" applyAlignment="1">
      <alignment horizontal="center" vertical="center"/>
    </xf>
    <xf numFmtId="180" fontId="5" fillId="0" borderId="19" xfId="2" applyNumberFormat="1" applyFont="1" applyBorder="1" applyAlignment="1">
      <alignment horizontal="center" vertical="center"/>
    </xf>
    <xf numFmtId="177" fontId="5" fillId="0" borderId="19" xfId="1" applyNumberFormat="1" applyFont="1" applyBorder="1" applyAlignment="1">
      <alignment horizontal="center" vertical="center"/>
    </xf>
    <xf numFmtId="177" fontId="13" fillId="0" borderId="2" xfId="2" applyNumberFormat="1" applyFont="1" applyBorder="1" applyAlignment="1">
      <alignment horizontal="center" vertical="center"/>
    </xf>
    <xf numFmtId="182" fontId="8" fillId="0" borderId="2" xfId="2" applyNumberFormat="1" applyFont="1" applyBorder="1" applyAlignment="1">
      <alignment horizontal="center" vertical="center"/>
    </xf>
    <xf numFmtId="14" fontId="5" fillId="0" borderId="2" xfId="2" applyNumberFormat="1" applyFont="1" applyBorder="1" applyAlignment="1">
      <alignment horizontal="center" vertical="center"/>
    </xf>
    <xf numFmtId="11" fontId="5" fillId="0" borderId="2" xfId="2" applyNumberFormat="1" applyFont="1" applyBorder="1" applyAlignment="1">
      <alignment horizontal="center" vertical="center"/>
    </xf>
    <xf numFmtId="177" fontId="5" fillId="0" borderId="2" xfId="2" applyNumberFormat="1" applyFont="1" applyBorder="1" applyAlignment="1">
      <alignment horizontal="center" vertical="center"/>
    </xf>
    <xf numFmtId="182" fontId="5" fillId="0" borderId="2" xfId="2" applyNumberFormat="1" applyFont="1" applyBorder="1" applyAlignment="1">
      <alignment horizontal="center" vertical="center"/>
    </xf>
    <xf numFmtId="11" fontId="5" fillId="0" borderId="0" xfId="1" applyNumberFormat="1" applyFont="1" applyAlignment="1">
      <alignment horizontal="center" vertical="center"/>
    </xf>
    <xf numFmtId="0" fontId="5" fillId="0" borderId="8" xfId="2" applyFont="1" applyBorder="1" applyAlignment="1">
      <alignment horizontal="center" vertical="center"/>
    </xf>
    <xf numFmtId="0" fontId="5" fillId="0" borderId="6" xfId="2" applyFont="1" applyBorder="1" applyAlignment="1">
      <alignment horizontal="center" vertical="center"/>
    </xf>
    <xf numFmtId="182" fontId="5" fillId="0" borderId="6" xfId="2" applyNumberFormat="1" applyFont="1" applyBorder="1" applyAlignment="1">
      <alignment horizontal="center" vertical="center"/>
    </xf>
    <xf numFmtId="14" fontId="5" fillId="0" borderId="6" xfId="2" applyNumberFormat="1" applyFont="1" applyBorder="1" applyAlignment="1">
      <alignment horizontal="center" vertical="center"/>
    </xf>
    <xf numFmtId="178" fontId="5" fillId="0" borderId="6" xfId="2" applyNumberFormat="1" applyFont="1" applyBorder="1" applyAlignment="1">
      <alignment horizontal="center" vertical="center"/>
    </xf>
    <xf numFmtId="11" fontId="5" fillId="0" borderId="6" xfId="2" applyNumberFormat="1" applyFont="1" applyBorder="1" applyAlignment="1">
      <alignment horizontal="center" vertical="center"/>
    </xf>
    <xf numFmtId="177" fontId="5" fillId="0" borderId="6" xfId="2" applyNumberFormat="1" applyFont="1" applyBorder="1" applyAlignment="1">
      <alignment horizontal="center" vertical="center"/>
    </xf>
    <xf numFmtId="182" fontId="5" fillId="0" borderId="0" xfId="2" applyNumberFormat="1" applyFont="1" applyAlignment="1">
      <alignment horizontal="center" vertical="center"/>
    </xf>
    <xf numFmtId="178" fontId="5" fillId="0" borderId="0" xfId="2" applyNumberFormat="1" applyFont="1" applyAlignment="1">
      <alignment horizontal="center" vertical="center"/>
    </xf>
    <xf numFmtId="11" fontId="5" fillId="0" borderId="0" xfId="2" applyNumberFormat="1" applyFont="1" applyAlignment="1">
      <alignment horizontal="center" vertical="center"/>
    </xf>
    <xf numFmtId="177" fontId="5" fillId="0" borderId="0" xfId="2" applyNumberFormat="1" applyFont="1" applyAlignment="1">
      <alignment horizontal="center" vertical="center"/>
    </xf>
    <xf numFmtId="11" fontId="5" fillId="0" borderId="2" xfId="1" applyNumberFormat="1" applyFont="1" applyBorder="1" applyAlignment="1">
      <alignment horizontal="center" vertical="center"/>
    </xf>
    <xf numFmtId="0" fontId="5" fillId="0" borderId="19" xfId="1" applyFont="1" applyBorder="1" applyAlignment="1">
      <alignment horizontal="center" vertical="center" wrapText="1"/>
    </xf>
    <xf numFmtId="182" fontId="8" fillId="0" borderId="19" xfId="2" applyNumberFormat="1" applyFont="1" applyBorder="1" applyAlignment="1">
      <alignment horizontal="center" vertical="center"/>
    </xf>
    <xf numFmtId="11" fontId="5" fillId="0" borderId="19" xfId="2" applyNumberFormat="1" applyFont="1" applyBorder="1" applyAlignment="1">
      <alignment horizontal="center" vertical="center"/>
    </xf>
    <xf numFmtId="11" fontId="5" fillId="2" borderId="19" xfId="1" applyNumberFormat="1" applyFont="1" applyFill="1" applyBorder="1" applyAlignment="1">
      <alignment horizontal="center" vertical="center"/>
    </xf>
    <xf numFmtId="177" fontId="5" fillId="2" borderId="19" xfId="1" applyNumberFormat="1" applyFont="1" applyFill="1" applyBorder="1" applyAlignment="1">
      <alignment horizontal="center" vertical="center"/>
    </xf>
    <xf numFmtId="182" fontId="5" fillId="2" borderId="2" xfId="1" applyNumberFormat="1" applyFont="1" applyFill="1" applyBorder="1" applyAlignment="1">
      <alignment horizontal="center" vertical="center"/>
    </xf>
    <xf numFmtId="0" fontId="5" fillId="2" borderId="23" xfId="1" applyFont="1" applyFill="1" applyBorder="1" applyAlignment="1">
      <alignment horizontal="center" vertical="center"/>
    </xf>
    <xf numFmtId="0" fontId="5" fillId="2" borderId="23" xfId="2" applyFont="1" applyFill="1" applyBorder="1" applyAlignment="1">
      <alignment horizontal="center" vertical="center"/>
    </xf>
    <xf numFmtId="11" fontId="5" fillId="0" borderId="23" xfId="2" applyNumberFormat="1" applyFont="1" applyBorder="1" applyAlignment="1">
      <alignment horizontal="center" vertical="center"/>
    </xf>
    <xf numFmtId="177" fontId="5" fillId="2" borderId="23" xfId="2" applyNumberFormat="1" applyFont="1" applyFill="1" applyBorder="1" applyAlignment="1">
      <alignment horizontal="center" vertical="center"/>
    </xf>
    <xf numFmtId="178" fontId="5" fillId="0" borderId="23" xfId="2" applyNumberFormat="1" applyFont="1" applyBorder="1" applyAlignment="1">
      <alignment horizontal="center" vertical="center"/>
    </xf>
    <xf numFmtId="0" fontId="5" fillId="0" borderId="23" xfId="2" applyFont="1" applyBorder="1" applyAlignment="1">
      <alignment horizontal="center" vertical="center"/>
    </xf>
    <xf numFmtId="11" fontId="5" fillId="2" borderId="23" xfId="2" applyNumberFormat="1" applyFont="1" applyFill="1" applyBorder="1" applyAlignment="1">
      <alignment horizontal="center" vertical="center"/>
    </xf>
    <xf numFmtId="178" fontId="5" fillId="2" borderId="23" xfId="2" applyNumberFormat="1" applyFont="1" applyFill="1" applyBorder="1" applyAlignment="1">
      <alignment horizontal="center" vertical="center"/>
    </xf>
    <xf numFmtId="14" fontId="5" fillId="2" borderId="0" xfId="2" applyNumberFormat="1" applyFont="1" applyFill="1" applyAlignment="1">
      <alignment horizontal="center" vertical="center"/>
    </xf>
    <xf numFmtId="177" fontId="5" fillId="2" borderId="0" xfId="2" applyNumberFormat="1" applyFont="1" applyFill="1" applyAlignment="1">
      <alignment horizontal="center" vertical="center"/>
    </xf>
    <xf numFmtId="11" fontId="5" fillId="2" borderId="0" xfId="2" applyNumberFormat="1" applyFont="1" applyFill="1" applyAlignment="1">
      <alignment horizontal="center" vertical="center"/>
    </xf>
    <xf numFmtId="178" fontId="5" fillId="2" borderId="0" xfId="2" applyNumberFormat="1" applyFont="1" applyFill="1" applyAlignment="1">
      <alignment horizontal="center" vertical="center"/>
    </xf>
    <xf numFmtId="182" fontId="5" fillId="2" borderId="2" xfId="2" applyNumberFormat="1" applyFont="1" applyFill="1" applyBorder="1" applyAlignment="1">
      <alignment horizontal="center" vertical="center"/>
    </xf>
    <xf numFmtId="0" fontId="16" fillId="0" borderId="0" xfId="2" applyFont="1">
      <alignment vertical="center"/>
    </xf>
    <xf numFmtId="0" fontId="17" fillId="0" borderId="0" xfId="2" applyFont="1" applyAlignment="1">
      <alignment horizontal="right" vertical="center" shrinkToFit="1"/>
    </xf>
    <xf numFmtId="0" fontId="16" fillId="0" borderId="6" xfId="2" applyFont="1" applyBorder="1" applyAlignment="1">
      <alignment horizontal="center" vertical="center"/>
    </xf>
    <xf numFmtId="179" fontId="16" fillId="0" borderId="6" xfId="2" applyNumberFormat="1" applyFont="1" applyBorder="1">
      <alignment vertical="center"/>
    </xf>
    <xf numFmtId="179" fontId="16" fillId="0" borderId="2" xfId="2" applyNumberFormat="1" applyFont="1" applyBorder="1">
      <alignment vertical="center"/>
    </xf>
    <xf numFmtId="0" fontId="16" fillId="0" borderId="6" xfId="2" applyFont="1" applyBorder="1" applyAlignment="1">
      <alignment vertical="center" shrinkToFit="1"/>
    </xf>
    <xf numFmtId="0" fontId="16" fillId="0" borderId="2" xfId="2" applyFont="1" applyBorder="1" applyAlignment="1">
      <alignment vertical="center" shrinkToFit="1"/>
    </xf>
    <xf numFmtId="179" fontId="16" fillId="0" borderId="2" xfId="2" applyNumberFormat="1" applyFont="1" applyBorder="1" applyAlignment="1">
      <alignment horizontal="right" vertical="center"/>
    </xf>
    <xf numFmtId="179" fontId="16" fillId="0" borderId="2" xfId="2" applyNumberFormat="1" applyFont="1" applyBorder="1" applyAlignment="1">
      <alignment horizontal="right"/>
    </xf>
    <xf numFmtId="182" fontId="16" fillId="0" borderId="2" xfId="2" applyNumberFormat="1" applyFont="1" applyBorder="1">
      <alignment vertical="center"/>
    </xf>
    <xf numFmtId="0" fontId="16" fillId="0" borderId="2" xfId="2" applyFont="1" applyBorder="1">
      <alignment vertical="center"/>
    </xf>
    <xf numFmtId="0" fontId="17" fillId="0" borderId="0" xfId="2" applyFont="1">
      <alignment vertical="center"/>
    </xf>
    <xf numFmtId="179" fontId="16" fillId="0" borderId="0" xfId="2" applyNumberFormat="1" applyFont="1" applyAlignment="1">
      <alignment horizontal="right" vertical="center"/>
    </xf>
    <xf numFmtId="0" fontId="16" fillId="0" borderId="0" xfId="2" applyFont="1" applyAlignment="1">
      <alignment vertical="center" shrinkToFit="1"/>
    </xf>
    <xf numFmtId="0" fontId="16" fillId="0" borderId="2" xfId="2" applyFont="1" applyBorder="1" applyAlignment="1">
      <alignment horizontal="left" vertical="center"/>
    </xf>
    <xf numFmtId="0" fontId="16" fillId="0" borderId="0" xfId="2" applyFont="1" applyAlignment="1">
      <alignment horizontal="center" vertical="center"/>
    </xf>
    <xf numFmtId="0" fontId="18" fillId="0" borderId="0" xfId="2" applyFont="1" applyAlignment="1">
      <alignment horizontal="center" vertical="center"/>
    </xf>
    <xf numFmtId="0" fontId="18" fillId="0" borderId="0" xfId="2" applyFont="1" applyAlignment="1">
      <alignment horizontal="center" vertical="center" wrapText="1"/>
    </xf>
    <xf numFmtId="183" fontId="16" fillId="0" borderId="0" xfId="2" applyNumberFormat="1" applyFont="1">
      <alignment vertical="center"/>
    </xf>
    <xf numFmtId="0" fontId="0" fillId="0" borderId="0" xfId="0" applyFill="1">
      <alignment vertical="center"/>
    </xf>
    <xf numFmtId="0" fontId="0" fillId="0" borderId="0" xfId="0" applyBorder="1">
      <alignment vertical="center"/>
    </xf>
    <xf numFmtId="0" fontId="16" fillId="0" borderId="2" xfId="2" applyFont="1" applyBorder="1" applyAlignment="1">
      <alignment horizontal="center" vertical="center"/>
    </xf>
    <xf numFmtId="0" fontId="16" fillId="0" borderId="4" xfId="2" applyFont="1" applyBorder="1" applyAlignment="1">
      <alignment horizontal="center" vertical="center"/>
    </xf>
    <xf numFmtId="0" fontId="0" fillId="0" borderId="0" xfId="0" applyFill="1" applyAlignment="1">
      <alignment vertical="center" wrapText="1"/>
    </xf>
    <xf numFmtId="0" fontId="20" fillId="0" borderId="0" xfId="0" applyFont="1">
      <alignment vertical="center"/>
    </xf>
    <xf numFmtId="0" fontId="16" fillId="0" borderId="2" xfId="2" applyFont="1" applyBorder="1" applyAlignment="1">
      <alignment vertical="center" wrapText="1" shrinkToFit="1"/>
    </xf>
    <xf numFmtId="0" fontId="22" fillId="0" borderId="0" xfId="0" applyFont="1">
      <alignment vertical="center"/>
    </xf>
    <xf numFmtId="0" fontId="21" fillId="0" borderId="0" xfId="0" applyFont="1">
      <alignment vertical="center"/>
    </xf>
    <xf numFmtId="0" fontId="20" fillId="5" borderId="0" xfId="0" applyFont="1" applyFill="1" applyAlignment="1">
      <alignment horizontal="left" vertical="center" wrapText="1"/>
    </xf>
    <xf numFmtId="0" fontId="20" fillId="4" borderId="0" xfId="0" applyFont="1" applyFill="1" applyAlignment="1">
      <alignment horizontal="center" vertical="center"/>
    </xf>
    <xf numFmtId="0" fontId="23" fillId="0" borderId="2" xfId="4" applyFont="1" applyBorder="1" applyAlignment="1">
      <alignment horizontal="center" vertical="center" shrinkToFit="1"/>
    </xf>
    <xf numFmtId="0" fontId="20" fillId="0" borderId="2" xfId="0" applyFont="1" applyBorder="1" applyAlignment="1">
      <alignment horizontal="center" vertical="center" shrinkToFit="1"/>
    </xf>
    <xf numFmtId="0" fontId="20" fillId="0" borderId="4" xfId="0" applyFont="1" applyBorder="1" applyAlignment="1">
      <alignment horizontal="center" vertical="center"/>
    </xf>
    <xf numFmtId="0" fontId="23" fillId="0" borderId="6" xfId="4" applyFont="1" applyBorder="1" applyAlignment="1">
      <alignment horizontal="center" vertical="center" shrinkToFit="1"/>
    </xf>
    <xf numFmtId="0" fontId="20" fillId="0" borderId="6" xfId="0" applyFont="1" applyBorder="1" applyAlignment="1">
      <alignment horizontal="center" vertical="center" shrinkToFit="1"/>
    </xf>
    <xf numFmtId="178" fontId="5" fillId="2" borderId="3" xfId="1" applyNumberFormat="1" applyFont="1" applyFill="1" applyBorder="1" applyAlignment="1">
      <alignment horizontal="center" vertical="center"/>
    </xf>
    <xf numFmtId="178" fontId="5" fillId="2" borderId="5" xfId="1" applyNumberFormat="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4" xfId="1" applyFont="1" applyFill="1" applyBorder="1" applyAlignment="1">
      <alignment horizontal="center" vertical="center"/>
    </xf>
    <xf numFmtId="178" fontId="5" fillId="2" borderId="2" xfId="1" applyNumberFormat="1" applyFont="1" applyFill="1" applyBorder="1" applyAlignment="1">
      <alignment horizontal="center" vertical="center" wrapText="1"/>
    </xf>
    <xf numFmtId="178" fontId="5" fillId="2" borderId="2" xfId="1" applyNumberFormat="1" applyFont="1" applyFill="1" applyBorder="1" applyAlignment="1">
      <alignment horizontal="center" vertical="center"/>
    </xf>
    <xf numFmtId="0" fontId="5" fillId="2" borderId="6" xfId="1" applyFont="1" applyFill="1" applyBorder="1" applyAlignment="1">
      <alignment horizontal="center" vertical="center"/>
    </xf>
    <xf numFmtId="0" fontId="5" fillId="2" borderId="2" xfId="1" applyFont="1" applyFill="1" applyBorder="1" applyAlignment="1">
      <alignment horizontal="center" vertical="center"/>
    </xf>
    <xf numFmtId="14" fontId="5" fillId="2" borderId="6" xfId="1" applyNumberFormat="1" applyFont="1" applyFill="1" applyBorder="1" applyAlignment="1">
      <alignment horizontal="center" vertical="center"/>
    </xf>
    <xf numFmtId="176" fontId="5" fillId="2" borderId="0" xfId="1" applyNumberFormat="1" applyFont="1" applyFill="1" applyAlignment="1">
      <alignment horizontal="center" vertical="center"/>
    </xf>
    <xf numFmtId="14" fontId="5" fillId="2" borderId="2" xfId="1" applyNumberFormat="1" applyFont="1" applyFill="1" applyBorder="1" applyAlignment="1">
      <alignment horizontal="center" vertical="center"/>
    </xf>
    <xf numFmtId="177" fontId="5" fillId="2" borderId="2" xfId="1" applyNumberFormat="1" applyFont="1" applyFill="1" applyBorder="1" applyAlignment="1">
      <alignment horizontal="center" vertical="center"/>
    </xf>
    <xf numFmtId="0" fontId="5" fillId="2" borderId="7" xfId="1" applyFont="1" applyFill="1" applyBorder="1" applyAlignment="1">
      <alignment horizontal="center" vertical="center"/>
    </xf>
    <xf numFmtId="0" fontId="5" fillId="2" borderId="8" xfId="1" applyFont="1" applyFill="1" applyBorder="1" applyAlignment="1">
      <alignment horizontal="center" vertical="center"/>
    </xf>
    <xf numFmtId="179" fontId="10" fillId="2" borderId="7" xfId="1" applyNumberFormat="1" applyFont="1" applyFill="1" applyBorder="1" applyAlignment="1">
      <alignment horizontal="center" vertical="center" shrinkToFit="1"/>
    </xf>
    <xf numFmtId="179" fontId="10" fillId="2" borderId="8" xfId="1" applyNumberFormat="1" applyFont="1" applyFill="1" applyBorder="1" applyAlignment="1">
      <alignment horizontal="center" vertical="center" shrinkToFit="1"/>
    </xf>
    <xf numFmtId="0" fontId="5" fillId="2" borderId="2" xfId="3" applyFont="1" applyFill="1" applyBorder="1" applyAlignment="1" applyProtection="1">
      <alignment horizontal="center" vertical="center"/>
    </xf>
    <xf numFmtId="0" fontId="12" fillId="2" borderId="7" xfId="3" applyFont="1" applyFill="1" applyBorder="1" applyAlignment="1" applyProtection="1">
      <alignment horizontal="center" vertical="center"/>
    </xf>
    <xf numFmtId="0" fontId="12" fillId="2" borderId="8" xfId="3" applyFont="1" applyFill="1" applyBorder="1" applyAlignment="1" applyProtection="1">
      <alignment horizontal="center" vertical="center"/>
    </xf>
    <xf numFmtId="0" fontId="5" fillId="2" borderId="2" xfId="1" quotePrefix="1" applyFont="1" applyFill="1" applyBorder="1" applyAlignment="1">
      <alignment horizontal="center" vertical="center"/>
    </xf>
    <xf numFmtId="0" fontId="5" fillId="2" borderId="2" xfId="2" applyFont="1" applyFill="1" applyBorder="1" applyAlignment="1">
      <alignment horizontal="center" vertical="center"/>
    </xf>
    <xf numFmtId="14" fontId="5" fillId="2" borderId="10" xfId="1" applyNumberFormat="1" applyFont="1" applyFill="1" applyBorder="1" applyAlignment="1">
      <alignment horizontal="center" vertical="center"/>
    </xf>
    <xf numFmtId="14" fontId="5" fillId="2" borderId="11" xfId="1" applyNumberFormat="1" applyFont="1" applyFill="1" applyBorder="1" applyAlignment="1">
      <alignment horizontal="center" vertical="center"/>
    </xf>
    <xf numFmtId="14" fontId="5" fillId="2" borderId="12" xfId="1" applyNumberFormat="1" applyFont="1" applyFill="1" applyBorder="1" applyAlignment="1">
      <alignment horizontal="center" vertical="center"/>
    </xf>
    <xf numFmtId="14" fontId="5" fillId="2" borderId="13" xfId="1" applyNumberFormat="1" applyFont="1" applyFill="1" applyBorder="1" applyAlignment="1">
      <alignment horizontal="center" vertical="center"/>
    </xf>
    <xf numFmtId="14" fontId="5" fillId="2" borderId="14" xfId="1" applyNumberFormat="1" applyFont="1" applyFill="1" applyBorder="1" applyAlignment="1">
      <alignment horizontal="center" vertical="center"/>
    </xf>
    <xf numFmtId="14" fontId="5" fillId="2" borderId="15" xfId="1" applyNumberFormat="1" applyFont="1" applyFill="1" applyBorder="1" applyAlignment="1">
      <alignment horizontal="center" vertical="center"/>
    </xf>
    <xf numFmtId="14" fontId="5" fillId="2" borderId="16" xfId="1" applyNumberFormat="1" applyFont="1" applyFill="1" applyBorder="1" applyAlignment="1">
      <alignment horizontal="center" vertical="center"/>
    </xf>
    <xf numFmtId="14" fontId="5" fillId="2" borderId="17" xfId="1" applyNumberFormat="1" applyFont="1" applyFill="1" applyBorder="1" applyAlignment="1">
      <alignment horizontal="center" vertical="center"/>
    </xf>
    <xf numFmtId="14" fontId="5" fillId="2" borderId="18" xfId="1" applyNumberFormat="1" applyFont="1" applyFill="1" applyBorder="1" applyAlignment="1">
      <alignment horizontal="center" vertical="center"/>
    </xf>
    <xf numFmtId="0" fontId="5" fillId="0" borderId="2" xfId="1" applyFont="1" applyBorder="1" applyAlignment="1">
      <alignment horizontal="center" vertical="center"/>
    </xf>
    <xf numFmtId="177" fontId="5" fillId="0" borderId="11" xfId="1" applyNumberFormat="1" applyFont="1" applyBorder="1" applyAlignment="1">
      <alignment horizontal="center" vertical="center"/>
    </xf>
    <xf numFmtId="177" fontId="5" fillId="0" borderId="17" xfId="1" applyNumberFormat="1" applyFont="1" applyBorder="1" applyAlignment="1">
      <alignment horizontal="center" vertical="center"/>
    </xf>
    <xf numFmtId="0" fontId="5" fillId="0" borderId="4" xfId="1" applyFont="1" applyBorder="1" applyAlignment="1">
      <alignment horizontal="center" vertical="center"/>
    </xf>
    <xf numFmtId="0" fontId="5" fillId="0" borderId="2" xfId="1" applyFont="1" applyBorder="1" applyAlignment="1">
      <alignment horizontal="center" vertical="center" wrapText="1"/>
    </xf>
    <xf numFmtId="14" fontId="5" fillId="0" borderId="2" xfId="1" applyNumberFormat="1" applyFont="1" applyBorder="1" applyAlignment="1">
      <alignment horizontal="center" vertical="center"/>
    </xf>
    <xf numFmtId="177" fontId="5" fillId="0" borderId="2" xfId="1" applyNumberFormat="1" applyFont="1" applyBorder="1" applyAlignment="1">
      <alignment horizontal="center" vertical="center"/>
    </xf>
    <xf numFmtId="178" fontId="5" fillId="0" borderId="3" xfId="1" applyNumberFormat="1" applyFont="1" applyBorder="1" applyAlignment="1">
      <alignment horizontal="center" vertical="center"/>
    </xf>
    <xf numFmtId="178" fontId="5" fillId="0" borderId="5" xfId="1" applyNumberFormat="1" applyFont="1" applyBorder="1" applyAlignment="1">
      <alignment horizontal="center" vertical="center"/>
    </xf>
    <xf numFmtId="0" fontId="5" fillId="0" borderId="2" xfId="2" applyFont="1" applyBorder="1" applyAlignment="1">
      <alignment horizontal="center" vertical="center"/>
    </xf>
    <xf numFmtId="14" fontId="5" fillId="0" borderId="10" xfId="1" applyNumberFormat="1" applyFont="1" applyBorder="1" applyAlignment="1">
      <alignment horizontal="center" vertical="center"/>
    </xf>
    <xf numFmtId="14" fontId="5" fillId="0" borderId="11" xfId="1" applyNumberFormat="1" applyFont="1" applyBorder="1" applyAlignment="1">
      <alignment horizontal="center" vertical="center"/>
    </xf>
    <xf numFmtId="14" fontId="5" fillId="0" borderId="12" xfId="1" applyNumberFormat="1" applyFont="1" applyBorder="1" applyAlignment="1">
      <alignment horizontal="center" vertical="center"/>
    </xf>
    <xf numFmtId="14" fontId="5" fillId="0" borderId="13" xfId="1" applyNumberFormat="1" applyFont="1" applyBorder="1" applyAlignment="1">
      <alignment horizontal="center" vertical="center"/>
    </xf>
    <xf numFmtId="14" fontId="5" fillId="0" borderId="14" xfId="1" applyNumberFormat="1" applyFont="1" applyBorder="1" applyAlignment="1">
      <alignment horizontal="center" vertical="center"/>
    </xf>
    <xf numFmtId="14" fontId="5" fillId="0" borderId="15" xfId="1" applyNumberFormat="1" applyFont="1" applyBorder="1" applyAlignment="1">
      <alignment horizontal="center" vertical="center"/>
    </xf>
    <xf numFmtId="14" fontId="5" fillId="0" borderId="16" xfId="1" applyNumberFormat="1" applyFont="1" applyBorder="1" applyAlignment="1">
      <alignment horizontal="center" vertical="center"/>
    </xf>
    <xf numFmtId="14" fontId="5" fillId="0" borderId="17" xfId="1" applyNumberFormat="1" applyFont="1" applyBorder="1" applyAlignment="1">
      <alignment horizontal="center" vertical="center"/>
    </xf>
    <xf numFmtId="14" fontId="5" fillId="0" borderId="18" xfId="1" applyNumberFormat="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9" xfId="1" applyFont="1" applyBorder="1" applyAlignment="1">
      <alignment horizontal="center" vertical="center"/>
    </xf>
    <xf numFmtId="0" fontId="5" fillId="0" borderId="20" xfId="1" applyFont="1" applyBorder="1" applyAlignment="1">
      <alignment horizontal="center" vertical="center"/>
    </xf>
    <xf numFmtId="0" fontId="5" fillId="0" borderId="6" xfId="1" applyFont="1" applyBorder="1" applyAlignment="1">
      <alignment horizontal="center" vertical="center"/>
    </xf>
    <xf numFmtId="177" fontId="5" fillId="0" borderId="21" xfId="1" applyNumberFormat="1" applyFont="1" applyBorder="1" applyAlignment="1">
      <alignment horizontal="center" vertical="center"/>
    </xf>
    <xf numFmtId="0" fontId="5" fillId="0" borderId="3" xfId="1" applyFont="1" applyBorder="1" applyAlignment="1">
      <alignment horizontal="center" vertical="center"/>
    </xf>
    <xf numFmtId="0" fontId="5" fillId="0" borderId="9" xfId="1" applyFont="1" applyBorder="1" applyAlignment="1">
      <alignment horizontal="center" vertical="center"/>
    </xf>
    <xf numFmtId="178" fontId="5" fillId="0" borderId="2" xfId="1" applyNumberFormat="1" applyFont="1" applyBorder="1" applyAlignment="1">
      <alignment horizontal="center" vertical="center" wrapText="1"/>
    </xf>
    <xf numFmtId="178" fontId="5" fillId="0" borderId="2" xfId="1" applyNumberFormat="1" applyFont="1" applyBorder="1" applyAlignment="1">
      <alignment horizontal="center" vertical="center"/>
    </xf>
    <xf numFmtId="0" fontId="5" fillId="0" borderId="19" xfId="2" applyFont="1" applyBorder="1" applyAlignment="1">
      <alignment horizontal="center" vertical="center"/>
    </xf>
    <xf numFmtId="0" fontId="5" fillId="0" borderId="20" xfId="2" applyFont="1" applyBorder="1" applyAlignment="1">
      <alignment horizontal="center" vertical="center"/>
    </xf>
    <xf numFmtId="0" fontId="5" fillId="0" borderId="7" xfId="2" applyFont="1" applyBorder="1" applyAlignment="1">
      <alignment horizontal="center" vertical="center"/>
    </xf>
    <xf numFmtId="0" fontId="5" fillId="0" borderId="8" xfId="2" applyFont="1" applyBorder="1" applyAlignment="1">
      <alignment horizontal="center" vertical="center"/>
    </xf>
    <xf numFmtId="177" fontId="5" fillId="0" borderId="10" xfId="2" applyNumberFormat="1" applyFont="1" applyBorder="1" applyAlignment="1">
      <alignment horizontal="center" vertical="center"/>
    </xf>
    <xf numFmtId="177" fontId="5" fillId="0" borderId="11" xfId="2" applyNumberFormat="1" applyFont="1" applyBorder="1" applyAlignment="1">
      <alignment horizontal="center" vertical="center"/>
    </xf>
    <xf numFmtId="177" fontId="5" fillId="0" borderId="12" xfId="2" applyNumberFormat="1" applyFont="1" applyBorder="1" applyAlignment="1">
      <alignment horizontal="center" vertical="center"/>
    </xf>
    <xf numFmtId="177" fontId="5" fillId="0" borderId="13" xfId="2" applyNumberFormat="1" applyFont="1" applyBorder="1" applyAlignment="1">
      <alignment horizontal="center" vertical="center"/>
    </xf>
    <xf numFmtId="177" fontId="5" fillId="0" borderId="14" xfId="2" applyNumberFormat="1" applyFont="1" applyBorder="1" applyAlignment="1">
      <alignment horizontal="center" vertical="center"/>
    </xf>
    <xf numFmtId="177" fontId="5" fillId="0" borderId="15" xfId="2" applyNumberFormat="1" applyFont="1" applyBorder="1" applyAlignment="1">
      <alignment horizontal="center" vertical="center"/>
    </xf>
    <xf numFmtId="177" fontId="5" fillId="0" borderId="16" xfId="2" applyNumberFormat="1" applyFont="1" applyBorder="1" applyAlignment="1">
      <alignment horizontal="center" vertical="center"/>
    </xf>
    <xf numFmtId="177" fontId="5" fillId="0" borderId="17" xfId="2" applyNumberFormat="1" applyFont="1" applyBorder="1" applyAlignment="1">
      <alignment horizontal="center" vertical="center"/>
    </xf>
    <xf numFmtId="177" fontId="5" fillId="0" borderId="18" xfId="2" applyNumberFormat="1" applyFont="1" applyBorder="1" applyAlignment="1">
      <alignment horizontal="center" vertical="center"/>
    </xf>
    <xf numFmtId="0" fontId="5" fillId="0" borderId="22" xfId="2" applyFont="1" applyBorder="1" applyAlignment="1">
      <alignment horizontal="center" vertical="center"/>
    </xf>
    <xf numFmtId="0" fontId="5" fillId="0" borderId="6" xfId="2" applyFont="1" applyBorder="1" applyAlignment="1">
      <alignment horizontal="center" vertical="center"/>
    </xf>
    <xf numFmtId="0" fontId="5" fillId="0" borderId="2" xfId="2" applyFont="1" applyBorder="1" applyAlignment="1">
      <alignment horizontal="center" vertical="center" wrapText="1"/>
    </xf>
    <xf numFmtId="177" fontId="5" fillId="0" borderId="21" xfId="2" applyNumberFormat="1" applyFont="1" applyBorder="1" applyAlignment="1">
      <alignment horizontal="center" vertical="center"/>
    </xf>
    <xf numFmtId="0" fontId="5" fillId="0" borderId="10" xfId="2" applyFont="1" applyBorder="1" applyAlignment="1">
      <alignment horizontal="center" vertical="center"/>
    </xf>
    <xf numFmtId="0" fontId="5" fillId="0" borderId="11" xfId="2" applyFont="1" applyBorder="1" applyAlignment="1">
      <alignment horizontal="center" vertical="center"/>
    </xf>
    <xf numFmtId="0" fontId="5" fillId="0" borderId="13" xfId="2" applyFont="1" applyBorder="1" applyAlignment="1">
      <alignment horizontal="center" vertical="center"/>
    </xf>
    <xf numFmtId="0" fontId="5" fillId="0" borderId="14" xfId="2" applyFont="1" applyBorder="1" applyAlignment="1">
      <alignment horizontal="center" vertical="center"/>
    </xf>
    <xf numFmtId="0" fontId="5" fillId="0" borderId="16" xfId="2" applyFont="1" applyBorder="1" applyAlignment="1">
      <alignment horizontal="center" vertical="center"/>
    </xf>
    <xf numFmtId="0" fontId="5" fillId="0" borderId="17" xfId="2" applyFont="1" applyBorder="1" applyAlignment="1">
      <alignment horizontal="center" vertical="center"/>
    </xf>
    <xf numFmtId="0" fontId="5" fillId="0" borderId="12" xfId="2" applyFont="1" applyBorder="1" applyAlignment="1">
      <alignment horizontal="center" vertical="center"/>
    </xf>
    <xf numFmtId="0" fontId="5" fillId="0" borderId="15" xfId="2" applyFont="1" applyBorder="1" applyAlignment="1">
      <alignment horizontal="center" vertical="center"/>
    </xf>
    <xf numFmtId="0" fontId="5" fillId="0" borderId="18" xfId="2" applyFont="1" applyBorder="1" applyAlignment="1">
      <alignment horizontal="center" vertical="center"/>
    </xf>
    <xf numFmtId="0" fontId="5" fillId="0" borderId="24" xfId="2" applyFont="1" applyBorder="1" applyAlignment="1">
      <alignment horizontal="center" vertical="center"/>
    </xf>
    <xf numFmtId="0" fontId="5" fillId="0" borderId="25" xfId="2" applyFont="1" applyBorder="1" applyAlignment="1">
      <alignment horizontal="center" vertical="center"/>
    </xf>
    <xf numFmtId="0" fontId="5" fillId="0" borderId="26" xfId="2" applyFont="1" applyBorder="1" applyAlignment="1">
      <alignment horizontal="center" vertical="center"/>
    </xf>
    <xf numFmtId="177" fontId="5" fillId="0" borderId="10" xfId="1" applyNumberFormat="1" applyFont="1" applyBorder="1" applyAlignment="1">
      <alignment horizontal="center" vertical="center"/>
    </xf>
    <xf numFmtId="177" fontId="5" fillId="0" borderId="12" xfId="1" applyNumberFormat="1" applyFont="1" applyBorder="1" applyAlignment="1">
      <alignment horizontal="center" vertical="center"/>
    </xf>
    <xf numFmtId="177" fontId="5" fillId="0" borderId="13" xfId="1" applyNumberFormat="1" applyFont="1" applyBorder="1" applyAlignment="1">
      <alignment horizontal="center" vertical="center"/>
    </xf>
    <xf numFmtId="177" fontId="5" fillId="0" borderId="14" xfId="1" applyNumberFormat="1" applyFont="1" applyBorder="1" applyAlignment="1">
      <alignment horizontal="center" vertical="center"/>
    </xf>
    <xf numFmtId="177" fontId="5" fillId="0" borderId="15" xfId="1" applyNumberFormat="1" applyFont="1" applyBorder="1" applyAlignment="1">
      <alignment horizontal="center" vertical="center"/>
    </xf>
    <xf numFmtId="177" fontId="5" fillId="0" borderId="16" xfId="1" applyNumberFormat="1" applyFont="1" applyBorder="1" applyAlignment="1">
      <alignment horizontal="center" vertical="center"/>
    </xf>
    <xf numFmtId="177" fontId="5" fillId="0" borderId="18" xfId="1" applyNumberFormat="1" applyFont="1" applyBorder="1" applyAlignment="1">
      <alignment horizontal="center" vertical="center"/>
    </xf>
    <xf numFmtId="177" fontId="5" fillId="2" borderId="10" xfId="1" applyNumberFormat="1" applyFont="1" applyFill="1" applyBorder="1" applyAlignment="1">
      <alignment horizontal="center" vertical="center"/>
    </xf>
    <xf numFmtId="177" fontId="5" fillId="2" borderId="11" xfId="1" applyNumberFormat="1" applyFont="1" applyFill="1" applyBorder="1" applyAlignment="1">
      <alignment horizontal="center" vertical="center"/>
    </xf>
    <xf numFmtId="177" fontId="5" fillId="2" borderId="12" xfId="1" applyNumberFormat="1" applyFont="1" applyFill="1" applyBorder="1" applyAlignment="1">
      <alignment horizontal="center" vertical="center"/>
    </xf>
    <xf numFmtId="177" fontId="5" fillId="2" borderId="13" xfId="1" applyNumberFormat="1" applyFont="1" applyFill="1" applyBorder="1" applyAlignment="1">
      <alignment horizontal="center" vertical="center"/>
    </xf>
    <xf numFmtId="177" fontId="5" fillId="2" borderId="14" xfId="1" applyNumberFormat="1" applyFont="1" applyFill="1" applyBorder="1" applyAlignment="1">
      <alignment horizontal="center" vertical="center"/>
    </xf>
    <xf numFmtId="177" fontId="5" fillId="2" borderId="15" xfId="1" applyNumberFormat="1" applyFont="1" applyFill="1" applyBorder="1" applyAlignment="1">
      <alignment horizontal="center" vertical="center"/>
    </xf>
    <xf numFmtId="177" fontId="5" fillId="2" borderId="16" xfId="1" applyNumberFormat="1" applyFont="1" applyFill="1" applyBorder="1" applyAlignment="1">
      <alignment horizontal="center" vertical="center"/>
    </xf>
    <xf numFmtId="177" fontId="5" fillId="2" borderId="17" xfId="1" applyNumberFormat="1" applyFont="1" applyFill="1" applyBorder="1" applyAlignment="1">
      <alignment horizontal="center" vertical="center"/>
    </xf>
    <xf numFmtId="177" fontId="5" fillId="2" borderId="18" xfId="1" applyNumberFormat="1" applyFont="1" applyFill="1" applyBorder="1" applyAlignment="1">
      <alignment horizontal="center" vertical="center"/>
    </xf>
    <xf numFmtId="0" fontId="5" fillId="2" borderId="23" xfId="2" applyFont="1" applyFill="1" applyBorder="1" applyAlignment="1">
      <alignment horizontal="center" vertical="center"/>
    </xf>
    <xf numFmtId="177" fontId="5" fillId="2" borderId="24" xfId="2" applyNumberFormat="1" applyFont="1" applyFill="1" applyBorder="1" applyAlignment="1">
      <alignment horizontal="center" vertical="center"/>
    </xf>
    <xf numFmtId="177" fontId="5" fillId="2" borderId="25" xfId="2" applyNumberFormat="1" applyFont="1" applyFill="1" applyBorder="1" applyAlignment="1">
      <alignment horizontal="center" vertical="center"/>
    </xf>
    <xf numFmtId="177" fontId="5" fillId="2" borderId="26" xfId="2" applyNumberFormat="1" applyFont="1" applyFill="1" applyBorder="1" applyAlignment="1">
      <alignment horizontal="center" vertical="center"/>
    </xf>
    <xf numFmtId="177" fontId="5" fillId="2" borderId="13" xfId="2" applyNumberFormat="1" applyFont="1" applyFill="1" applyBorder="1" applyAlignment="1">
      <alignment horizontal="center" vertical="center"/>
    </xf>
    <xf numFmtId="177" fontId="5" fillId="2" borderId="14" xfId="2" applyNumberFormat="1" applyFont="1" applyFill="1" applyBorder="1" applyAlignment="1">
      <alignment horizontal="center" vertical="center"/>
    </xf>
    <xf numFmtId="177" fontId="5" fillId="2" borderId="15" xfId="2" applyNumberFormat="1" applyFont="1" applyFill="1" applyBorder="1" applyAlignment="1">
      <alignment horizontal="center" vertical="center"/>
    </xf>
    <xf numFmtId="177" fontId="5" fillId="2" borderId="16" xfId="2" applyNumberFormat="1" applyFont="1" applyFill="1" applyBorder="1" applyAlignment="1">
      <alignment horizontal="center" vertical="center"/>
    </xf>
    <xf numFmtId="177" fontId="5" fillId="2" borderId="17" xfId="2" applyNumberFormat="1" applyFont="1" applyFill="1" applyBorder="1" applyAlignment="1">
      <alignment horizontal="center" vertical="center"/>
    </xf>
    <xf numFmtId="177" fontId="5" fillId="2" borderId="18" xfId="2" applyNumberFormat="1" applyFont="1" applyFill="1" applyBorder="1" applyAlignment="1">
      <alignment horizontal="center" vertical="center"/>
    </xf>
    <xf numFmtId="0" fontId="5" fillId="0" borderId="9" xfId="2" applyFont="1" applyBorder="1" applyAlignment="1">
      <alignment horizontal="center" vertical="center"/>
    </xf>
    <xf numFmtId="0" fontId="5" fillId="2" borderId="19" xfId="1" applyFont="1" applyFill="1" applyBorder="1" applyAlignment="1">
      <alignment horizontal="center" vertical="center"/>
    </xf>
    <xf numFmtId="0" fontId="5" fillId="2" borderId="20" xfId="1" applyFont="1" applyFill="1" applyBorder="1" applyAlignment="1">
      <alignment horizontal="center" vertical="center"/>
    </xf>
    <xf numFmtId="177" fontId="5" fillId="2" borderId="24" xfId="1" applyNumberFormat="1" applyFont="1" applyFill="1" applyBorder="1" applyAlignment="1">
      <alignment horizontal="center" vertical="center"/>
    </xf>
    <xf numFmtId="177" fontId="5" fillId="2" borderId="25" xfId="1" applyNumberFormat="1" applyFont="1" applyFill="1" applyBorder="1" applyAlignment="1">
      <alignment horizontal="center" vertical="center"/>
    </xf>
    <xf numFmtId="177" fontId="5" fillId="2" borderId="26" xfId="1" applyNumberFormat="1" applyFont="1" applyFill="1" applyBorder="1" applyAlignment="1">
      <alignment horizontal="center" vertical="center"/>
    </xf>
    <xf numFmtId="177" fontId="5" fillId="2" borderId="10" xfId="2" applyNumberFormat="1" applyFont="1" applyFill="1" applyBorder="1" applyAlignment="1">
      <alignment horizontal="center" vertical="center"/>
    </xf>
    <xf numFmtId="177" fontId="5" fillId="2" borderId="11" xfId="2" applyNumberFormat="1" applyFont="1" applyFill="1" applyBorder="1" applyAlignment="1">
      <alignment horizontal="center" vertical="center"/>
    </xf>
    <xf numFmtId="177" fontId="5" fillId="2" borderId="12" xfId="2" applyNumberFormat="1" applyFont="1" applyFill="1" applyBorder="1" applyAlignment="1">
      <alignment horizontal="center" vertical="center"/>
    </xf>
    <xf numFmtId="0" fontId="16" fillId="0" borderId="19" xfId="2" applyFont="1" applyBorder="1" applyAlignment="1">
      <alignment horizontal="center" vertical="center"/>
    </xf>
    <xf numFmtId="0" fontId="16" fillId="0" borderId="27" xfId="2" applyFont="1" applyBorder="1" applyAlignment="1">
      <alignment horizontal="center" vertical="center"/>
    </xf>
    <xf numFmtId="0" fontId="16" fillId="0" borderId="19" xfId="2" applyFont="1" applyBorder="1" applyAlignment="1">
      <alignment horizontal="center" vertical="center" shrinkToFit="1"/>
    </xf>
    <xf numFmtId="0" fontId="16" fillId="0" borderId="27" xfId="2" applyFont="1" applyBorder="1" applyAlignment="1">
      <alignment horizontal="center" vertical="center" shrinkToFit="1"/>
    </xf>
    <xf numFmtId="182" fontId="16" fillId="0" borderId="3" xfId="2" applyNumberFormat="1" applyFont="1" applyBorder="1" applyAlignment="1">
      <alignment horizontal="center" vertical="center"/>
    </xf>
    <xf numFmtId="182" fontId="16" fillId="0" borderId="9" xfId="2" applyNumberFormat="1" applyFont="1" applyBorder="1" applyAlignment="1">
      <alignment horizontal="center" vertical="center"/>
    </xf>
    <xf numFmtId="182" fontId="16" fillId="0" borderId="28" xfId="2" applyNumberFormat="1" applyFont="1" applyBorder="1" applyAlignment="1">
      <alignment horizontal="center" vertical="center"/>
    </xf>
    <xf numFmtId="182" fontId="16" fillId="0" borderId="29" xfId="2" applyNumberFormat="1" applyFont="1" applyBorder="1" applyAlignment="1">
      <alignment horizontal="center" vertical="center"/>
    </xf>
    <xf numFmtId="182" fontId="16" fillId="0" borderId="0" xfId="2" applyNumberFormat="1" applyFont="1" applyAlignment="1">
      <alignment horizontal="center" vertical="center"/>
    </xf>
    <xf numFmtId="182" fontId="16" fillId="0" borderId="30" xfId="2" applyNumberFormat="1" applyFont="1" applyBorder="1" applyAlignment="1">
      <alignment horizontal="center" vertical="center"/>
    </xf>
    <xf numFmtId="182" fontId="16" fillId="0" borderId="31" xfId="2" applyNumberFormat="1" applyFont="1" applyBorder="1" applyAlignment="1">
      <alignment horizontal="center" vertical="center"/>
    </xf>
    <xf numFmtId="182" fontId="16" fillId="0" borderId="1" xfId="2" applyNumberFormat="1" applyFont="1" applyBorder="1" applyAlignment="1">
      <alignment horizontal="center" vertical="center"/>
    </xf>
    <xf numFmtId="182" fontId="16" fillId="0" borderId="32" xfId="2" applyNumberFormat="1" applyFont="1" applyBorder="1" applyAlignment="1">
      <alignment horizontal="center" vertical="center"/>
    </xf>
    <xf numFmtId="0" fontId="16" fillId="0" borderId="2" xfId="2" applyFont="1" applyBorder="1" applyAlignment="1">
      <alignment horizontal="center" vertical="center"/>
    </xf>
    <xf numFmtId="0" fontId="16" fillId="0" borderId="4" xfId="2" applyFont="1" applyBorder="1" applyAlignment="1">
      <alignment horizontal="center" vertical="center"/>
    </xf>
  </cellXfs>
  <cellStyles count="5">
    <cellStyle name="ハイパーリンク" xfId="4" builtinId="8"/>
    <cellStyle name="ハイパーリンク_水理パラメータ for Step4" xfId="3" xr:uid="{70E16E2B-9E02-4BB0-9A0E-934551C97E23}"/>
    <cellStyle name="標準" xfId="0" builtinId="0"/>
    <cellStyle name="標準 2" xfId="2" xr:uid="{3F248F4E-15DE-43C8-85B8-9176ECFF1929}"/>
    <cellStyle name="標準_水理パラメータ for Step4" xfId="1" xr:uid="{E39FA053-81D1-428A-91EB-876D9BB29D4C}"/>
  </cellStyles>
  <dxfs count="0"/>
  <tableStyles count="0" defaultTableStyle="TableStyleMedium2" defaultPivotStyle="PivotStyleLight16"/>
  <colors>
    <mruColors>
      <color rgb="FF009B00"/>
      <color rgb="FFFE77A2"/>
      <color rgb="FF9A6600"/>
      <color rgb="FF4070FF"/>
      <color rgb="FF9A03CD"/>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27700;&#29702;&#35430;&#39443;&#32080;&#26524;!A88"/><Relationship Id="rId13" Type="http://schemas.openxmlformats.org/officeDocument/2006/relationships/hyperlink" Target="#&#27700;&#29702;&#35430;&#39443;&#32080;&#26524;!A182"/><Relationship Id="rId18" Type="http://schemas.openxmlformats.org/officeDocument/2006/relationships/image" Target="../media/image4.emf"/><Relationship Id="rId26" Type="http://schemas.openxmlformats.org/officeDocument/2006/relationships/hyperlink" Target="#&#27700;&#29702;&#35430;&#39443;&#32080;&#26524;!A449"/><Relationship Id="rId3" Type="http://schemas.openxmlformats.org/officeDocument/2006/relationships/image" Target="../media/image2.jpeg"/><Relationship Id="rId21" Type="http://schemas.openxmlformats.org/officeDocument/2006/relationships/hyperlink" Target="#&#27700;&#29702;&#35430;&#39443;&#32080;&#26524;!A309"/><Relationship Id="rId7" Type="http://schemas.openxmlformats.org/officeDocument/2006/relationships/hyperlink" Target="#&#27700;&#29702;&#35430;&#39443;&#32080;&#26524;!A120"/><Relationship Id="rId12" Type="http://schemas.openxmlformats.org/officeDocument/2006/relationships/hyperlink" Target="#&#27700;&#29702;&#35430;&#39443;&#32080;&#26524;!A56"/><Relationship Id="rId17" Type="http://schemas.openxmlformats.org/officeDocument/2006/relationships/hyperlink" Target="#&#27700;&#29702;&#35430;&#39443;&#32080;&#26524;!A203"/><Relationship Id="rId25" Type="http://schemas.openxmlformats.org/officeDocument/2006/relationships/image" Target="../media/image5.emf"/><Relationship Id="rId2" Type="http://schemas.openxmlformats.org/officeDocument/2006/relationships/hyperlink" Target="#&#27700;&#29702;&#35430;&#39443;&#32080;&#26524;!A148"/><Relationship Id="rId16" Type="http://schemas.openxmlformats.org/officeDocument/2006/relationships/hyperlink" Target="#&#27700;&#29702;&#35430;&#39443;&#32080;&#26524;!A19"/><Relationship Id="rId20" Type="http://schemas.openxmlformats.org/officeDocument/2006/relationships/hyperlink" Target="#&#27700;&#29702;&#35430;&#39443;&#32080;&#26524;!A347"/><Relationship Id="rId29" Type="http://schemas.openxmlformats.org/officeDocument/2006/relationships/hyperlink" Target="#&#27700;&#29702;&#35430;&#39443;&#32080;&#26524;!A457"/><Relationship Id="rId1" Type="http://schemas.openxmlformats.org/officeDocument/2006/relationships/image" Target="../media/image1.jpeg"/><Relationship Id="rId6" Type="http://schemas.openxmlformats.org/officeDocument/2006/relationships/hyperlink" Target="#&#27700;&#29702;&#35430;&#39443;&#32080;&#26524;!A189"/><Relationship Id="rId11" Type="http://schemas.openxmlformats.org/officeDocument/2006/relationships/hyperlink" Target="#&#27700;&#29702;&#35430;&#39443;&#32080;&#26524;!A5"/><Relationship Id="rId24" Type="http://schemas.openxmlformats.org/officeDocument/2006/relationships/hyperlink" Target="#&#27700;&#29702;&#35430;&#39443;&#32080;&#26524;!A272"/><Relationship Id="rId5" Type="http://schemas.openxmlformats.org/officeDocument/2006/relationships/hyperlink" Target="#&#27700;&#29702;&#35430;&#39443;&#32080;&#26524;!A49"/><Relationship Id="rId15" Type="http://schemas.openxmlformats.org/officeDocument/2006/relationships/hyperlink" Target="#&#27700;&#29702;&#35430;&#39443;&#32080;&#26524;!A141"/><Relationship Id="rId23" Type="http://schemas.openxmlformats.org/officeDocument/2006/relationships/hyperlink" Target="#&#27700;&#29702;&#35430;&#39443;&#32080;&#26524;!A237"/><Relationship Id="rId28" Type="http://schemas.openxmlformats.org/officeDocument/2006/relationships/hyperlink" Target="#&#27700;&#29702;&#35430;&#39443;&#32080;&#26524;!A465"/><Relationship Id="rId10" Type="http://schemas.openxmlformats.org/officeDocument/2006/relationships/hyperlink" Target="#&#27700;&#29702;&#35430;&#39443;&#32080;&#26524;!A66"/><Relationship Id="rId19" Type="http://schemas.openxmlformats.org/officeDocument/2006/relationships/hyperlink" Target="#&#27700;&#29702;&#35430;&#39443;&#32080;&#26524;!A400"/><Relationship Id="rId31" Type="http://schemas.openxmlformats.org/officeDocument/2006/relationships/hyperlink" Target="#&#22353;&#20869;!A1"/><Relationship Id="rId4" Type="http://schemas.openxmlformats.org/officeDocument/2006/relationships/image" Target="../media/image3.wmf"/><Relationship Id="rId9" Type="http://schemas.openxmlformats.org/officeDocument/2006/relationships/hyperlink" Target="#&#27700;&#29702;&#35430;&#39443;&#32080;&#26524;!A106"/><Relationship Id="rId14" Type="http://schemas.openxmlformats.org/officeDocument/2006/relationships/hyperlink" Target="#&#27700;&#29702;&#35430;&#39443;&#32080;&#26524;!A170"/><Relationship Id="rId22" Type="http://schemas.openxmlformats.org/officeDocument/2006/relationships/hyperlink" Target="#&#27700;&#29702;&#35430;&#39443;&#32080;&#26524;!A436"/><Relationship Id="rId27" Type="http://schemas.openxmlformats.org/officeDocument/2006/relationships/hyperlink" Target="#&#27700;&#29702;&#35430;&#39443;&#32080;&#26524;!A460"/><Relationship Id="rId30" Type="http://schemas.openxmlformats.org/officeDocument/2006/relationships/hyperlink" Target="#&#27700;&#29702;&#35430;&#39443;&#32080;&#26524;!A451"/></Relationships>
</file>

<file path=xl/drawings/_rels/drawing2.xml.rels><?xml version="1.0" encoding="UTF-8" standalone="yes"?>
<Relationships xmlns="http://schemas.openxmlformats.org/package/2006/relationships"><Relationship Id="rId8" Type="http://schemas.openxmlformats.org/officeDocument/2006/relationships/hyperlink" Target="#&#27700;&#29702;&#35430;&#39443;&#32080;&#26524;!A561"/><Relationship Id="rId13" Type="http://schemas.openxmlformats.org/officeDocument/2006/relationships/image" Target="../media/image7.jpg"/><Relationship Id="rId18" Type="http://schemas.openxmlformats.org/officeDocument/2006/relationships/hyperlink" Target="#&#27700;&#29702;&#35430;&#39443;&#32080;&#26524;!A862"/><Relationship Id="rId26" Type="http://schemas.openxmlformats.org/officeDocument/2006/relationships/hyperlink" Target="#&#27700;&#29702;&#35430;&#39443;&#32080;&#26524;!A803"/><Relationship Id="rId3" Type="http://schemas.openxmlformats.org/officeDocument/2006/relationships/hyperlink" Target="#&#27700;&#29702;&#35430;&#39443;&#32080;&#26524;!A499"/><Relationship Id="rId21" Type="http://schemas.openxmlformats.org/officeDocument/2006/relationships/hyperlink" Target="#&#27700;&#29702;&#35430;&#39443;&#32080;&#26524;!A700"/><Relationship Id="rId34" Type="http://schemas.openxmlformats.org/officeDocument/2006/relationships/hyperlink" Target="#&#27700;&#29702;&#35430;&#39443;&#32080;&#26524;!A826"/><Relationship Id="rId7" Type="http://schemas.openxmlformats.org/officeDocument/2006/relationships/hyperlink" Target="#&#27700;&#29702;&#35430;&#39443;&#32080;&#26524;!A577"/><Relationship Id="rId12" Type="http://schemas.openxmlformats.org/officeDocument/2006/relationships/hyperlink" Target="#&#27700;&#29702;&#35430;&#39443;&#32080;&#26524;!A601"/><Relationship Id="rId17" Type="http://schemas.openxmlformats.org/officeDocument/2006/relationships/hyperlink" Target="#&#27700;&#29702;&#35430;&#39443;&#32080;&#26524;!A712"/><Relationship Id="rId25" Type="http://schemas.openxmlformats.org/officeDocument/2006/relationships/hyperlink" Target="#&#27700;&#29702;&#35430;&#39443;&#32080;&#26524;!A770"/><Relationship Id="rId33" Type="http://schemas.openxmlformats.org/officeDocument/2006/relationships/hyperlink" Target="#&#27700;&#29702;&#35430;&#39443;&#32080;&#26524;!A884"/><Relationship Id="rId2" Type="http://schemas.openxmlformats.org/officeDocument/2006/relationships/hyperlink" Target="#&#27700;&#29702;&#35430;&#39443;&#32080;&#26524;!A555"/><Relationship Id="rId16" Type="http://schemas.openxmlformats.org/officeDocument/2006/relationships/hyperlink" Target="#&#27700;&#29702;&#35430;&#39443;&#32080;&#26524;!A628"/><Relationship Id="rId20" Type="http://schemas.openxmlformats.org/officeDocument/2006/relationships/hyperlink" Target="#&#27700;&#29702;&#35430;&#39443;&#32080;&#26524;!A709"/><Relationship Id="rId29" Type="http://schemas.openxmlformats.org/officeDocument/2006/relationships/hyperlink" Target="#&#27700;&#29702;&#35430;&#39443;&#32080;&#26524;!A610"/><Relationship Id="rId1" Type="http://schemas.openxmlformats.org/officeDocument/2006/relationships/image" Target="../media/image6.jpg"/><Relationship Id="rId6" Type="http://schemas.openxmlformats.org/officeDocument/2006/relationships/hyperlink" Target="#&#27700;&#29702;&#35430;&#39443;&#32080;&#26524;!A538"/><Relationship Id="rId11" Type="http://schemas.openxmlformats.org/officeDocument/2006/relationships/hyperlink" Target="#&#27700;&#29702;&#35430;&#39443;&#32080;&#26524;!A595"/><Relationship Id="rId24" Type="http://schemas.openxmlformats.org/officeDocument/2006/relationships/hyperlink" Target="#&#27700;&#29702;&#35430;&#39443;&#32080;&#26524;!A747"/><Relationship Id="rId32" Type="http://schemas.openxmlformats.org/officeDocument/2006/relationships/hyperlink" Target="#&#27700;&#29702;&#35430;&#39443;&#32080;&#26524;!A727"/><Relationship Id="rId5" Type="http://schemas.openxmlformats.org/officeDocument/2006/relationships/hyperlink" Target="#&#27700;&#29702;&#35430;&#39443;&#32080;&#26524;!A526"/><Relationship Id="rId15" Type="http://schemas.openxmlformats.org/officeDocument/2006/relationships/image" Target="../media/image8.jpg"/><Relationship Id="rId23" Type="http://schemas.openxmlformats.org/officeDocument/2006/relationships/hyperlink" Target="#&#27700;&#29702;&#35430;&#39443;&#32080;&#26524;!A618"/><Relationship Id="rId28" Type="http://schemas.openxmlformats.org/officeDocument/2006/relationships/hyperlink" Target="#&#27700;&#29702;&#35430;&#39443;&#32080;&#26524;!A604"/><Relationship Id="rId36" Type="http://schemas.openxmlformats.org/officeDocument/2006/relationships/image" Target="../media/image11.jpg"/><Relationship Id="rId10" Type="http://schemas.openxmlformats.org/officeDocument/2006/relationships/hyperlink" Target="#&#27700;&#29702;&#35430;&#39443;&#32080;&#26524;!A587"/><Relationship Id="rId19" Type="http://schemas.openxmlformats.org/officeDocument/2006/relationships/hyperlink" Target="#&#27700;&#29702;&#35430;&#39443;&#32080;&#26524;!A707"/><Relationship Id="rId31" Type="http://schemas.openxmlformats.org/officeDocument/2006/relationships/hyperlink" Target="#&#27700;&#29702;&#35430;&#39443;&#32080;&#26524;!A676"/><Relationship Id="rId4" Type="http://schemas.openxmlformats.org/officeDocument/2006/relationships/hyperlink" Target="#&#27700;&#29702;&#35430;&#39443;&#32080;&#26524;!A511"/><Relationship Id="rId9" Type="http://schemas.openxmlformats.org/officeDocument/2006/relationships/hyperlink" Target="#&#27700;&#29702;&#35430;&#39443;&#32080;&#26524;!A544"/><Relationship Id="rId14" Type="http://schemas.openxmlformats.org/officeDocument/2006/relationships/hyperlink" Target="#&#22320;&#34920;!A1"/><Relationship Id="rId22" Type="http://schemas.openxmlformats.org/officeDocument/2006/relationships/image" Target="../media/image9.jpg"/><Relationship Id="rId27" Type="http://schemas.openxmlformats.org/officeDocument/2006/relationships/image" Target="../media/image10.jpg"/><Relationship Id="rId30" Type="http://schemas.openxmlformats.org/officeDocument/2006/relationships/hyperlink" Target="#&#27700;&#29702;&#35430;&#39443;&#32080;&#26524;!A649"/><Relationship Id="rId35" Type="http://schemas.openxmlformats.org/officeDocument/2006/relationships/hyperlink" Target="#&#27700;&#29702;&#35430;&#39443;&#32080;&#26524;!A854"/></Relationships>
</file>

<file path=xl/drawings/_rels/drawing3.xml.rels><?xml version="1.0" encoding="UTF-8" standalone="yes"?>
<Relationships xmlns="http://schemas.openxmlformats.org/package/2006/relationships"><Relationship Id="rId2" Type="http://schemas.openxmlformats.org/officeDocument/2006/relationships/hyperlink" Target="#&#22353;&#20869;!B1"/><Relationship Id="rId1" Type="http://schemas.openxmlformats.org/officeDocument/2006/relationships/hyperlink" Target="#&#22320;&#34920;!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578278</xdr:colOff>
      <xdr:row>44</xdr:row>
      <xdr:rowOff>85724</xdr:rowOff>
    </xdr:to>
    <xdr:grpSp>
      <xdr:nvGrpSpPr>
        <xdr:cNvPr id="99" name="グループ化 98">
          <a:extLst>
            <a:ext uri="{FF2B5EF4-FFF2-40B4-BE49-F238E27FC236}">
              <a16:creationId xmlns:a16="http://schemas.microsoft.com/office/drawing/2014/main" id="{98EC3D24-DB2E-4D4B-8428-CAD127CBBAAD}"/>
            </a:ext>
          </a:extLst>
        </xdr:cNvPr>
        <xdr:cNvGrpSpPr/>
      </xdr:nvGrpSpPr>
      <xdr:grpSpPr>
        <a:xfrm>
          <a:off x="0" y="0"/>
          <a:ext cx="7436278" cy="7629524"/>
          <a:chOff x="17968" y="36135"/>
          <a:chExt cx="4676029" cy="4824047"/>
        </a:xfrm>
      </xdr:grpSpPr>
      <xdr:pic>
        <xdr:nvPicPr>
          <xdr:cNvPr id="18" name="Picture 63" descr="aRHS_area">
            <a:extLst>
              <a:ext uri="{FF2B5EF4-FFF2-40B4-BE49-F238E27FC236}">
                <a16:creationId xmlns:a16="http://schemas.microsoft.com/office/drawing/2014/main" id="{C3EDA364-6522-42CD-B221-FFEB552FE8EB}"/>
              </a:ext>
            </a:extLst>
          </xdr:cNvPr>
          <xdr:cNvPicPr>
            <a:picLocks noChangeAspect="1" noChangeArrowheads="1"/>
          </xdr:cNvPicPr>
        </xdr:nvPicPr>
        <xdr:blipFill rotWithShape="1">
          <a:blip xmlns:r="http://schemas.openxmlformats.org/officeDocument/2006/relationships" r:embed="rId1" cstate="print"/>
          <a:srcRect l="10183" t="8081" r="13402" b="10196"/>
          <a:stretch/>
        </xdr:blipFill>
        <xdr:spPr bwMode="auto">
          <a:xfrm>
            <a:off x="17968" y="36135"/>
            <a:ext cx="4666037" cy="4824047"/>
          </a:xfrm>
          <a:prstGeom prst="rect">
            <a:avLst/>
          </a:prstGeom>
          <a:solidFill>
            <a:schemeClr val="bg1"/>
          </a:solidFill>
          <a:ln w="9525">
            <a:noFill/>
            <a:miter lim="800000"/>
            <a:headEnd/>
            <a:tailEnd/>
          </a:ln>
        </xdr:spPr>
      </xdr:pic>
      <xdr:sp macro="" textlink="">
        <xdr:nvSpPr>
          <xdr:cNvPr id="27" name="Text Box 61">
            <a:hlinkClick xmlns:r="http://schemas.openxmlformats.org/officeDocument/2006/relationships" r:id="rId2"/>
            <a:extLst>
              <a:ext uri="{FF2B5EF4-FFF2-40B4-BE49-F238E27FC236}">
                <a16:creationId xmlns:a16="http://schemas.microsoft.com/office/drawing/2014/main" id="{51D2A9D8-CD8C-4CBD-9A22-8BD91053BD47}"/>
              </a:ext>
            </a:extLst>
          </xdr:cNvPr>
          <xdr:cNvSpPr txBox="1">
            <a:spLocks noChangeArrowheads="1"/>
          </xdr:cNvSpPr>
        </xdr:nvSpPr>
        <xdr:spPr bwMode="auto">
          <a:xfrm>
            <a:off x="4312997" y="982688"/>
            <a:ext cx="381000" cy="133114"/>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DH-10</a:t>
            </a:r>
          </a:p>
        </xdr:txBody>
      </xdr:sp>
      <xdr:pic>
        <xdr:nvPicPr>
          <xdr:cNvPr id="28" name="Picture 3" descr="bar">
            <a:extLst>
              <a:ext uri="{FF2B5EF4-FFF2-40B4-BE49-F238E27FC236}">
                <a16:creationId xmlns:a16="http://schemas.microsoft.com/office/drawing/2014/main" id="{EA5FD7B0-1E55-4237-960A-61D1A456818A}"/>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70602" y="4631512"/>
            <a:ext cx="2032440" cy="164152"/>
          </a:xfrm>
          <a:prstGeom prst="rect">
            <a:avLst/>
          </a:prstGeom>
          <a:noFill/>
          <a:ln w="9525">
            <a:noFill/>
            <a:miter lim="800000"/>
            <a:headEnd/>
            <a:tailEnd/>
          </a:ln>
        </xdr:spPr>
      </xdr:pic>
      <xdr:pic>
        <xdr:nvPicPr>
          <xdr:cNvPr id="29" name="Picture 4">
            <a:extLst>
              <a:ext uri="{FF2B5EF4-FFF2-40B4-BE49-F238E27FC236}">
                <a16:creationId xmlns:a16="http://schemas.microsoft.com/office/drawing/2014/main" id="{0FF9D6EE-8F89-49F3-A855-760051307C5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389241" y="84449"/>
            <a:ext cx="243120" cy="514482"/>
          </a:xfrm>
          <a:prstGeom prst="rect">
            <a:avLst/>
          </a:prstGeom>
          <a:solidFill>
            <a:srgbClr val="FFFFFF"/>
          </a:solidFill>
          <a:ln w="9525">
            <a:noFill/>
            <a:miter lim="800000"/>
            <a:headEnd/>
            <a:tailEnd/>
          </a:ln>
        </xdr:spPr>
      </xdr:pic>
      <xdr:sp macro="" textlink="">
        <xdr:nvSpPr>
          <xdr:cNvPr id="30" name="Text Box 24">
            <a:extLst>
              <a:ext uri="{FF2B5EF4-FFF2-40B4-BE49-F238E27FC236}">
                <a16:creationId xmlns:a16="http://schemas.microsoft.com/office/drawing/2014/main" id="{C8DA2527-5923-4CDB-91C7-BCB5F3D97D4E}"/>
              </a:ext>
            </a:extLst>
          </xdr:cNvPr>
          <xdr:cNvSpPr txBox="1">
            <a:spLocks noChangeArrowheads="1"/>
          </xdr:cNvSpPr>
        </xdr:nvSpPr>
        <xdr:spPr bwMode="auto">
          <a:xfrm>
            <a:off x="3537857" y="4112065"/>
            <a:ext cx="976285" cy="373397"/>
          </a:xfrm>
          <a:prstGeom prst="rect">
            <a:avLst/>
          </a:prstGeom>
          <a:solidFill>
            <a:schemeClr val="bg1"/>
          </a:solidFill>
          <a:ln w="12700">
            <a:solidFill>
              <a:schemeClr val="tx1"/>
            </a:solidFill>
            <a:miter lim="800000"/>
            <a:headEnd/>
            <a:tailEnd/>
          </a:ln>
        </xdr:spPr>
        <xdr:txBody>
          <a:bodyPr wrap="square" lIns="91429" tIns="45715" rIns="91429" bIns="45715"/>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a:t>《</a:t>
            </a:r>
            <a:r>
              <a:rPr lang="ja-JP" altLang="en-US" sz="1200"/>
              <a:t>凡　例</a:t>
            </a:r>
            <a:r>
              <a:rPr lang="en-US" altLang="ja-JP" sz="1200"/>
              <a:t>》</a:t>
            </a:r>
          </a:p>
        </xdr:txBody>
      </xdr:sp>
      <xdr:sp macro="" textlink="">
        <xdr:nvSpPr>
          <xdr:cNvPr id="31" name="Text Box 25">
            <a:extLst>
              <a:ext uri="{FF2B5EF4-FFF2-40B4-BE49-F238E27FC236}">
                <a16:creationId xmlns:a16="http://schemas.microsoft.com/office/drawing/2014/main" id="{5CBD0A90-4D50-4AC6-87EC-C2292159F836}"/>
              </a:ext>
            </a:extLst>
          </xdr:cNvPr>
          <xdr:cNvSpPr txBox="1">
            <a:spLocks noChangeArrowheads="1"/>
          </xdr:cNvSpPr>
        </xdr:nvSpPr>
        <xdr:spPr bwMode="auto">
          <a:xfrm>
            <a:off x="3856018" y="4294449"/>
            <a:ext cx="651900" cy="165941"/>
          </a:xfrm>
          <a:prstGeom prst="rect">
            <a:avLst/>
          </a:prstGeom>
          <a:noFill/>
          <a:ln w="9525">
            <a:noFill/>
            <a:miter lim="800000"/>
            <a:headEnd/>
            <a:tailEnd/>
          </a:ln>
        </xdr:spPr>
        <xdr:txBody>
          <a:bodyPr wrap="square" lIns="91429" tIns="45715" rIns="91429" bIns="45715" anchor="ctr">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ja-JP" altLang="en-US" sz="1200">
                <a:latin typeface="ＭＳ Ｐゴシック" pitchFamily="50" charset="-128"/>
              </a:rPr>
              <a:t>ボーリング孔</a:t>
            </a:r>
          </a:p>
        </xdr:txBody>
      </xdr:sp>
      <xdr:sp macro="" textlink="">
        <xdr:nvSpPr>
          <xdr:cNvPr id="32" name="Oval 36">
            <a:extLst>
              <a:ext uri="{FF2B5EF4-FFF2-40B4-BE49-F238E27FC236}">
                <a16:creationId xmlns:a16="http://schemas.microsoft.com/office/drawing/2014/main" id="{F7468676-EC9B-481D-B86B-5E5E71BD13DE}"/>
              </a:ext>
            </a:extLst>
          </xdr:cNvPr>
          <xdr:cNvSpPr>
            <a:spLocks noChangeAspect="1" noChangeArrowheads="1"/>
          </xdr:cNvSpPr>
        </xdr:nvSpPr>
        <xdr:spPr bwMode="auto">
          <a:xfrm>
            <a:off x="3712374" y="4336939"/>
            <a:ext cx="82550" cy="80962"/>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sp macro="" textlink="">
        <xdr:nvSpPr>
          <xdr:cNvPr id="33" name="Text Box 40">
            <a:extLst>
              <a:ext uri="{FF2B5EF4-FFF2-40B4-BE49-F238E27FC236}">
                <a16:creationId xmlns:a16="http://schemas.microsoft.com/office/drawing/2014/main" id="{40E70E19-79BB-45E3-8108-D5F573E19DFA}"/>
              </a:ext>
            </a:extLst>
          </xdr:cNvPr>
          <xdr:cNvSpPr txBox="1">
            <a:spLocks noChangeArrowheads="1"/>
          </xdr:cNvSpPr>
        </xdr:nvSpPr>
        <xdr:spPr bwMode="auto">
          <a:xfrm>
            <a:off x="1659230" y="2907433"/>
            <a:ext cx="543072" cy="129228"/>
          </a:xfrm>
          <a:prstGeom prst="rect">
            <a:avLst/>
          </a:prstGeom>
          <a:solidFill>
            <a:schemeClr val="bg1"/>
          </a:solidFill>
          <a:ln w="9525">
            <a:noFill/>
            <a:miter lim="800000"/>
            <a:headEnd/>
            <a:tailEnd/>
          </a:ln>
        </xdr:spPr>
        <xdr:txBody>
          <a:bodyPr wrap="square" lIns="0" tIns="0" rIns="0" bIns="0">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a:spcBef>
                <a:spcPct val="50000"/>
              </a:spcBef>
            </a:pPr>
            <a:r>
              <a:rPr lang="ja-JP" altLang="en-US" sz="1200">
                <a:latin typeface="ＭＳ Ｐゴシック" pitchFamily="50" charset="-128"/>
              </a:rPr>
              <a:t>正馬様用地</a:t>
            </a:r>
          </a:p>
        </xdr:txBody>
      </xdr:sp>
      <xdr:sp macro="" textlink="">
        <xdr:nvSpPr>
          <xdr:cNvPr id="34" name="Text Box 53">
            <a:extLst>
              <a:ext uri="{FF2B5EF4-FFF2-40B4-BE49-F238E27FC236}">
                <a16:creationId xmlns:a16="http://schemas.microsoft.com/office/drawing/2014/main" id="{CBF1D437-AD4D-4960-9E84-4E9333C5E4A4}"/>
              </a:ext>
            </a:extLst>
          </xdr:cNvPr>
          <xdr:cNvSpPr txBox="1">
            <a:spLocks noChangeArrowheads="1"/>
          </xdr:cNvSpPr>
        </xdr:nvSpPr>
        <xdr:spPr bwMode="auto">
          <a:xfrm>
            <a:off x="2416615" y="3151601"/>
            <a:ext cx="636734" cy="251465"/>
          </a:xfrm>
          <a:prstGeom prst="rect">
            <a:avLst/>
          </a:prstGeom>
          <a:solidFill>
            <a:schemeClr val="bg1"/>
          </a:solidFill>
          <a:ln w="9525">
            <a:noFill/>
            <a:miter lim="800000"/>
            <a:headEnd/>
            <a:tailEnd/>
          </a:ln>
        </xdr:spPr>
        <xdr:txBody>
          <a:bodyPr wrap="square" lIns="0" tIns="0" rIns="0" bIns="0">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a:spcBef>
                <a:spcPct val="50000"/>
              </a:spcBef>
            </a:pPr>
            <a:r>
              <a:rPr lang="ja-JP" altLang="en-US" sz="1200">
                <a:latin typeface="ＭＳ Ｐゴシック" pitchFamily="50" charset="-128"/>
              </a:rPr>
              <a:t>瑞浪超深地層研究所用地</a:t>
            </a:r>
          </a:p>
        </xdr:txBody>
      </xdr:sp>
      <xdr:sp macro="" textlink="">
        <xdr:nvSpPr>
          <xdr:cNvPr id="35" name="Rectangle 9">
            <a:extLst>
              <a:ext uri="{FF2B5EF4-FFF2-40B4-BE49-F238E27FC236}">
                <a16:creationId xmlns:a16="http://schemas.microsoft.com/office/drawing/2014/main" id="{C8E51F78-FD3A-4ED3-9D03-2B79ADE0EC6C}"/>
              </a:ext>
            </a:extLst>
          </xdr:cNvPr>
          <xdr:cNvSpPr>
            <a:spLocks noChangeArrowheads="1"/>
          </xdr:cNvSpPr>
        </xdr:nvSpPr>
        <xdr:spPr bwMode="auto">
          <a:xfrm>
            <a:off x="103187" y="172587"/>
            <a:ext cx="1343318" cy="299684"/>
          </a:xfrm>
          <a:prstGeom prst="rect">
            <a:avLst/>
          </a:prstGeom>
          <a:solidFill>
            <a:schemeClr val="bg1"/>
          </a:solidFill>
          <a:ln w="9525">
            <a:solidFill>
              <a:schemeClr val="tx1"/>
            </a:solidFill>
            <a:miter lim="800000"/>
            <a:headEnd/>
            <a:tailEnd/>
          </a:ln>
        </xdr:spPr>
        <xdr:txBody>
          <a:bodyPr wrap="square" lIns="35996" tIns="35996" rIns="35996" bIns="35996" anchor="ctr">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a:r>
              <a:rPr lang="ja-JP" altLang="en-US" sz="1200"/>
              <a:t>広域地下水流動研究の</a:t>
            </a:r>
          </a:p>
          <a:p>
            <a:pPr algn="ctr"/>
            <a:r>
              <a:rPr lang="ja-JP" altLang="en-US" sz="1200"/>
              <a:t>調査研究領域</a:t>
            </a:r>
          </a:p>
        </xdr:txBody>
      </xdr:sp>
      <xdr:sp macro="" textlink="">
        <xdr:nvSpPr>
          <xdr:cNvPr id="40" name="Text Box 64">
            <a:extLst>
              <a:ext uri="{FF2B5EF4-FFF2-40B4-BE49-F238E27FC236}">
                <a16:creationId xmlns:a16="http://schemas.microsoft.com/office/drawing/2014/main" id="{615399D3-3956-463C-8D91-2468FAF2ED7A}"/>
              </a:ext>
            </a:extLst>
          </xdr:cNvPr>
          <xdr:cNvSpPr txBox="1">
            <a:spLocks noChangeArrowheads="1"/>
          </xdr:cNvSpPr>
        </xdr:nvSpPr>
        <xdr:spPr bwMode="auto">
          <a:xfrm rot="19822575">
            <a:off x="252412" y="4445549"/>
            <a:ext cx="384175" cy="126809"/>
          </a:xfrm>
          <a:prstGeom prst="rect">
            <a:avLst/>
          </a:prstGeom>
          <a:solidFill>
            <a:schemeClr val="bg1"/>
          </a:solidFill>
          <a:ln w="9525">
            <a:noFill/>
            <a:miter lim="800000"/>
            <a:headEnd/>
            <a:tailEnd/>
          </a:ln>
        </xdr:spPr>
        <xdr:txBody>
          <a:bodyPr wrap="square" lIns="0" tIns="0" rIns="0" bIns="0">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ja-JP" altLang="en-US" sz="1200"/>
              <a:t>土岐川</a:t>
            </a:r>
          </a:p>
        </xdr:txBody>
      </xdr:sp>
      <xdr:sp macro="" textlink="">
        <xdr:nvSpPr>
          <xdr:cNvPr id="42" name="Freeform 57">
            <a:extLst>
              <a:ext uri="{FF2B5EF4-FFF2-40B4-BE49-F238E27FC236}">
                <a16:creationId xmlns:a16="http://schemas.microsoft.com/office/drawing/2014/main" id="{8F812202-9E7A-44C9-BE97-559E9B7BD0AE}"/>
              </a:ext>
            </a:extLst>
          </xdr:cNvPr>
          <xdr:cNvSpPr>
            <a:spLocks/>
          </xdr:cNvSpPr>
        </xdr:nvSpPr>
        <xdr:spPr bwMode="auto">
          <a:xfrm>
            <a:off x="2497577" y="3422116"/>
            <a:ext cx="158750" cy="202893"/>
          </a:xfrm>
          <a:custGeom>
            <a:avLst/>
            <a:gdLst>
              <a:gd name="T0" fmla="*/ 109003680 w 102"/>
              <a:gd name="T1" fmla="*/ 0 h 124"/>
              <a:gd name="T2" fmla="*/ 19378395 w 102"/>
              <a:gd name="T3" fmla="*/ 177576691 h 124"/>
              <a:gd name="T4" fmla="*/ 0 w 102"/>
              <a:gd name="T5" fmla="*/ 278361975 h 124"/>
              <a:gd name="T6" fmla="*/ 96891968 w 102"/>
              <a:gd name="T7" fmla="*/ 297559827 h 124"/>
              <a:gd name="T8" fmla="*/ 220429075 w 102"/>
              <a:gd name="T9" fmla="*/ 163177915 h 124"/>
              <a:gd name="T10" fmla="*/ 188938950 w 102"/>
              <a:gd name="T11" fmla="*/ 139180987 h 124"/>
              <a:gd name="T12" fmla="*/ 188938950 w 102"/>
              <a:gd name="T13" fmla="*/ 112784522 h 124"/>
              <a:gd name="T14" fmla="*/ 242229179 w 102"/>
              <a:gd name="T15" fmla="*/ 100786809 h 124"/>
              <a:gd name="T16" fmla="*/ 247074166 w 102"/>
              <a:gd name="T17" fmla="*/ 11997692 h 124"/>
              <a:gd name="T18" fmla="*/ 109003680 w 102"/>
              <a:gd name="T19" fmla="*/ 0 h 12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02"/>
              <a:gd name="T31" fmla="*/ 0 h 124"/>
              <a:gd name="T32" fmla="*/ 102 w 102"/>
              <a:gd name="T33" fmla="*/ 124 h 12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02" h="124">
                <a:moveTo>
                  <a:pt x="45" y="0"/>
                </a:moveTo>
                <a:lnTo>
                  <a:pt x="8" y="74"/>
                </a:lnTo>
                <a:lnTo>
                  <a:pt x="0" y="116"/>
                </a:lnTo>
                <a:lnTo>
                  <a:pt x="40" y="124"/>
                </a:lnTo>
                <a:lnTo>
                  <a:pt x="91" y="68"/>
                </a:lnTo>
                <a:lnTo>
                  <a:pt x="78" y="58"/>
                </a:lnTo>
                <a:lnTo>
                  <a:pt x="78" y="47"/>
                </a:lnTo>
                <a:lnTo>
                  <a:pt x="100" y="42"/>
                </a:lnTo>
                <a:lnTo>
                  <a:pt x="102" y="5"/>
                </a:lnTo>
                <a:lnTo>
                  <a:pt x="45" y="0"/>
                </a:lnTo>
                <a:close/>
              </a:path>
            </a:pathLst>
          </a:custGeom>
          <a:noFill/>
          <a:ln w="12700">
            <a:solidFill>
              <a:schemeClr val="tx1"/>
            </a:solidFill>
            <a:round/>
            <a:headEnd/>
            <a:tailEnd/>
          </a:ln>
        </xdr:spPr>
        <xdr:txBody>
          <a:bodyPr wrap="square"/>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nvGrpSpPr>
          <xdr:cNvPr id="59" name="グループ化 58">
            <a:extLst>
              <a:ext uri="{FF2B5EF4-FFF2-40B4-BE49-F238E27FC236}">
                <a16:creationId xmlns:a16="http://schemas.microsoft.com/office/drawing/2014/main" id="{C1CCBDE1-88B3-4175-98AD-6AFE0049DFC7}"/>
              </a:ext>
            </a:extLst>
          </xdr:cNvPr>
          <xdr:cNvGrpSpPr/>
        </xdr:nvGrpSpPr>
        <xdr:grpSpPr>
          <a:xfrm>
            <a:off x="1637816" y="1340035"/>
            <a:ext cx="311305" cy="133271"/>
            <a:chOff x="1641231" y="1324363"/>
            <a:chExt cx="311305" cy="131031"/>
          </a:xfrm>
        </xdr:grpSpPr>
        <xdr:sp macro="" textlink="">
          <xdr:nvSpPr>
            <xdr:cNvPr id="26" name="Text Box 59">
              <a:hlinkClick xmlns:r="http://schemas.openxmlformats.org/officeDocument/2006/relationships" r:id="rId5"/>
              <a:extLst>
                <a:ext uri="{FF2B5EF4-FFF2-40B4-BE49-F238E27FC236}">
                  <a16:creationId xmlns:a16="http://schemas.microsoft.com/office/drawing/2014/main" id="{6B3641A9-F8BC-4CC0-9819-DABBFB1591F3}"/>
                </a:ext>
              </a:extLst>
            </xdr:cNvPr>
            <xdr:cNvSpPr txBox="1">
              <a:spLocks noChangeArrowheads="1"/>
            </xdr:cNvSpPr>
          </xdr:nvSpPr>
          <xdr:spPr bwMode="auto">
            <a:xfrm>
              <a:off x="1684248" y="1324363"/>
              <a:ext cx="268288"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DH-3</a:t>
              </a:r>
            </a:p>
          </xdr:txBody>
        </xdr:sp>
        <xdr:sp macro="" textlink="">
          <xdr:nvSpPr>
            <xdr:cNvPr id="49" name="Oval 60">
              <a:extLst>
                <a:ext uri="{FF2B5EF4-FFF2-40B4-BE49-F238E27FC236}">
                  <a16:creationId xmlns:a16="http://schemas.microsoft.com/office/drawing/2014/main" id="{77BD33FB-E018-4BB4-99E0-30BF132C443D}"/>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sp macro="" textlink="">
        <xdr:nvSpPr>
          <xdr:cNvPr id="50" name="Oval 62">
            <a:extLst>
              <a:ext uri="{FF2B5EF4-FFF2-40B4-BE49-F238E27FC236}">
                <a16:creationId xmlns:a16="http://schemas.microsoft.com/office/drawing/2014/main" id="{0DAD22C4-85BA-4178-B2DD-A40E3874104E}"/>
              </a:ext>
            </a:extLst>
          </xdr:cNvPr>
          <xdr:cNvSpPr>
            <a:spLocks noChangeAspect="1" noChangeArrowheads="1"/>
          </xdr:cNvSpPr>
        </xdr:nvSpPr>
        <xdr:spPr bwMode="auto">
          <a:xfrm>
            <a:off x="4616209" y="1022222"/>
            <a:ext cx="57150" cy="60965"/>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nvGrpSpPr>
          <xdr:cNvPr id="60" name="グループ化 59">
            <a:extLst>
              <a:ext uri="{FF2B5EF4-FFF2-40B4-BE49-F238E27FC236}">
                <a16:creationId xmlns:a16="http://schemas.microsoft.com/office/drawing/2014/main" id="{D5833F05-BE87-4AF5-B7C8-07E12774C640}"/>
              </a:ext>
            </a:extLst>
          </xdr:cNvPr>
          <xdr:cNvGrpSpPr/>
        </xdr:nvGrpSpPr>
        <xdr:grpSpPr>
          <a:xfrm>
            <a:off x="3553547" y="1735612"/>
            <a:ext cx="364481" cy="131031"/>
            <a:chOff x="1641231" y="1324363"/>
            <a:chExt cx="364481" cy="131031"/>
          </a:xfrm>
        </xdr:grpSpPr>
        <xdr:sp macro="" textlink="">
          <xdr:nvSpPr>
            <xdr:cNvPr id="61" name="Text Box 59">
              <a:hlinkClick xmlns:r="http://schemas.openxmlformats.org/officeDocument/2006/relationships" r:id="rId6"/>
              <a:extLst>
                <a:ext uri="{FF2B5EF4-FFF2-40B4-BE49-F238E27FC236}">
                  <a16:creationId xmlns:a16="http://schemas.microsoft.com/office/drawing/2014/main" id="{84C4D6B5-71E1-48C0-B9F4-43BC73A73FAE}"/>
                </a:ext>
              </a:extLst>
            </xdr:cNvPr>
            <xdr:cNvSpPr txBox="1">
              <a:spLocks noChangeArrowheads="1"/>
            </xdr:cNvSpPr>
          </xdr:nvSpPr>
          <xdr:spPr bwMode="auto">
            <a:xfrm>
              <a:off x="1684248" y="1324363"/>
              <a:ext cx="321464"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DH-13</a:t>
              </a:r>
            </a:p>
          </xdr:txBody>
        </xdr:sp>
        <xdr:sp macro="" textlink="">
          <xdr:nvSpPr>
            <xdr:cNvPr id="62" name="Oval 60">
              <a:extLst>
                <a:ext uri="{FF2B5EF4-FFF2-40B4-BE49-F238E27FC236}">
                  <a16:creationId xmlns:a16="http://schemas.microsoft.com/office/drawing/2014/main" id="{1AF6BD1B-B460-46C6-B728-0EC5D83FA8EB}"/>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nvGrpSpPr>
          <xdr:cNvPr id="63" name="グループ化 62">
            <a:extLst>
              <a:ext uri="{FF2B5EF4-FFF2-40B4-BE49-F238E27FC236}">
                <a16:creationId xmlns:a16="http://schemas.microsoft.com/office/drawing/2014/main" id="{278F1CD8-5B27-481F-A257-26836C1852A1}"/>
              </a:ext>
            </a:extLst>
          </xdr:cNvPr>
          <xdr:cNvGrpSpPr/>
        </xdr:nvGrpSpPr>
        <xdr:grpSpPr>
          <a:xfrm>
            <a:off x="468124" y="2060902"/>
            <a:ext cx="309598" cy="133269"/>
            <a:chOff x="1641231" y="1324363"/>
            <a:chExt cx="311305" cy="131031"/>
          </a:xfrm>
        </xdr:grpSpPr>
        <xdr:sp macro="" textlink="">
          <xdr:nvSpPr>
            <xdr:cNvPr id="64" name="Text Box 59">
              <a:hlinkClick xmlns:r="http://schemas.openxmlformats.org/officeDocument/2006/relationships" r:id="rId7"/>
              <a:extLst>
                <a:ext uri="{FF2B5EF4-FFF2-40B4-BE49-F238E27FC236}">
                  <a16:creationId xmlns:a16="http://schemas.microsoft.com/office/drawing/2014/main" id="{2D66C64E-D655-4843-8B5C-3704BD8D3F70}"/>
                </a:ext>
              </a:extLst>
            </xdr:cNvPr>
            <xdr:cNvSpPr txBox="1">
              <a:spLocks noChangeArrowheads="1"/>
            </xdr:cNvSpPr>
          </xdr:nvSpPr>
          <xdr:spPr bwMode="auto">
            <a:xfrm>
              <a:off x="1684248" y="1324363"/>
              <a:ext cx="268288"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DH-8</a:t>
              </a:r>
            </a:p>
          </xdr:txBody>
        </xdr:sp>
        <xdr:sp macro="" textlink="">
          <xdr:nvSpPr>
            <xdr:cNvPr id="65" name="Oval 60">
              <a:extLst>
                <a:ext uri="{FF2B5EF4-FFF2-40B4-BE49-F238E27FC236}">
                  <a16:creationId xmlns:a16="http://schemas.microsoft.com/office/drawing/2014/main" id="{F5EFBE2F-6428-489B-B900-4538F8B30A66}"/>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nvGrpSpPr>
          <xdr:cNvPr id="66" name="グループ化 65">
            <a:extLst>
              <a:ext uri="{FF2B5EF4-FFF2-40B4-BE49-F238E27FC236}">
                <a16:creationId xmlns:a16="http://schemas.microsoft.com/office/drawing/2014/main" id="{5DAB889A-531D-4133-9621-663EC511BAFB}"/>
              </a:ext>
            </a:extLst>
          </xdr:cNvPr>
          <xdr:cNvGrpSpPr/>
        </xdr:nvGrpSpPr>
        <xdr:grpSpPr>
          <a:xfrm>
            <a:off x="58482" y="2358458"/>
            <a:ext cx="311305" cy="133270"/>
            <a:chOff x="1641231" y="1324363"/>
            <a:chExt cx="311305" cy="131031"/>
          </a:xfrm>
        </xdr:grpSpPr>
        <xdr:sp macro="" textlink="">
          <xdr:nvSpPr>
            <xdr:cNvPr id="67" name="Text Box 59">
              <a:hlinkClick xmlns:r="http://schemas.openxmlformats.org/officeDocument/2006/relationships" r:id="rId8"/>
              <a:extLst>
                <a:ext uri="{FF2B5EF4-FFF2-40B4-BE49-F238E27FC236}">
                  <a16:creationId xmlns:a16="http://schemas.microsoft.com/office/drawing/2014/main" id="{07A5B863-1516-4D0F-99E2-3A2818025595}"/>
                </a:ext>
              </a:extLst>
            </xdr:cNvPr>
            <xdr:cNvSpPr txBox="1">
              <a:spLocks noChangeArrowheads="1"/>
            </xdr:cNvSpPr>
          </xdr:nvSpPr>
          <xdr:spPr bwMode="auto">
            <a:xfrm>
              <a:off x="1684248" y="1324363"/>
              <a:ext cx="268288"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DH-6</a:t>
              </a:r>
            </a:p>
          </xdr:txBody>
        </xdr:sp>
        <xdr:sp macro="" textlink="">
          <xdr:nvSpPr>
            <xdr:cNvPr id="68" name="Oval 60">
              <a:extLst>
                <a:ext uri="{FF2B5EF4-FFF2-40B4-BE49-F238E27FC236}">
                  <a16:creationId xmlns:a16="http://schemas.microsoft.com/office/drawing/2014/main" id="{9A2AEBE9-E703-426B-A27D-A61F3788C2CF}"/>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nvGrpSpPr>
          <xdr:cNvPr id="69" name="グループ化 68">
            <a:extLst>
              <a:ext uri="{FF2B5EF4-FFF2-40B4-BE49-F238E27FC236}">
                <a16:creationId xmlns:a16="http://schemas.microsoft.com/office/drawing/2014/main" id="{2BD94D85-8D52-4521-8074-737D9D2BC7F3}"/>
              </a:ext>
            </a:extLst>
          </xdr:cNvPr>
          <xdr:cNvGrpSpPr/>
        </xdr:nvGrpSpPr>
        <xdr:grpSpPr>
          <a:xfrm>
            <a:off x="590549" y="2675196"/>
            <a:ext cx="309598" cy="133270"/>
            <a:chOff x="1641231" y="1324363"/>
            <a:chExt cx="311305" cy="131031"/>
          </a:xfrm>
        </xdr:grpSpPr>
        <xdr:sp macro="" textlink="">
          <xdr:nvSpPr>
            <xdr:cNvPr id="70" name="Text Box 59">
              <a:hlinkClick xmlns:r="http://schemas.openxmlformats.org/officeDocument/2006/relationships" r:id="rId9"/>
              <a:extLst>
                <a:ext uri="{FF2B5EF4-FFF2-40B4-BE49-F238E27FC236}">
                  <a16:creationId xmlns:a16="http://schemas.microsoft.com/office/drawing/2014/main" id="{E8FBDB78-D142-4D76-BD7B-1D422A4D79C5}"/>
                </a:ext>
              </a:extLst>
            </xdr:cNvPr>
            <xdr:cNvSpPr txBox="1">
              <a:spLocks noChangeArrowheads="1"/>
            </xdr:cNvSpPr>
          </xdr:nvSpPr>
          <xdr:spPr bwMode="auto">
            <a:xfrm>
              <a:off x="1684248" y="1324363"/>
              <a:ext cx="268288"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DH-7</a:t>
              </a:r>
            </a:p>
          </xdr:txBody>
        </xdr:sp>
        <xdr:sp macro="" textlink="">
          <xdr:nvSpPr>
            <xdr:cNvPr id="71" name="Oval 60">
              <a:extLst>
                <a:ext uri="{FF2B5EF4-FFF2-40B4-BE49-F238E27FC236}">
                  <a16:creationId xmlns:a16="http://schemas.microsoft.com/office/drawing/2014/main" id="{8FCB5887-4EEB-4953-A8E2-2C77E32700CF}"/>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nvGrpSpPr>
          <xdr:cNvPr id="75" name="グループ化 74">
            <a:extLst>
              <a:ext uri="{FF2B5EF4-FFF2-40B4-BE49-F238E27FC236}">
                <a16:creationId xmlns:a16="http://schemas.microsoft.com/office/drawing/2014/main" id="{A6474C7F-2B9F-4835-A5EE-E246506F7505}"/>
              </a:ext>
            </a:extLst>
          </xdr:cNvPr>
          <xdr:cNvGrpSpPr/>
        </xdr:nvGrpSpPr>
        <xdr:grpSpPr>
          <a:xfrm>
            <a:off x="693551" y="3110149"/>
            <a:ext cx="307975" cy="131031"/>
            <a:chOff x="1641231" y="1304380"/>
            <a:chExt cx="307975" cy="131031"/>
          </a:xfrm>
        </xdr:grpSpPr>
        <xdr:sp macro="" textlink="">
          <xdr:nvSpPr>
            <xdr:cNvPr id="76" name="Text Box 59">
              <a:hlinkClick xmlns:r="http://schemas.openxmlformats.org/officeDocument/2006/relationships" r:id="rId10"/>
              <a:extLst>
                <a:ext uri="{FF2B5EF4-FFF2-40B4-BE49-F238E27FC236}">
                  <a16:creationId xmlns:a16="http://schemas.microsoft.com/office/drawing/2014/main" id="{1C2823B4-BFEC-44A7-9F2D-A6E9DD001189}"/>
                </a:ext>
              </a:extLst>
            </xdr:cNvPr>
            <xdr:cNvSpPr txBox="1">
              <a:spLocks noChangeArrowheads="1"/>
            </xdr:cNvSpPr>
          </xdr:nvSpPr>
          <xdr:spPr bwMode="auto">
            <a:xfrm>
              <a:off x="1680918" y="1304380"/>
              <a:ext cx="268288"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DH-5</a:t>
              </a:r>
            </a:p>
          </xdr:txBody>
        </xdr:sp>
        <xdr:sp macro="" textlink="">
          <xdr:nvSpPr>
            <xdr:cNvPr id="77" name="Oval 60">
              <a:extLst>
                <a:ext uri="{FF2B5EF4-FFF2-40B4-BE49-F238E27FC236}">
                  <a16:creationId xmlns:a16="http://schemas.microsoft.com/office/drawing/2014/main" id="{F2062A42-4316-4E4F-A2DB-662DE7A57076}"/>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nvGrpSpPr>
          <xdr:cNvPr id="72" name="グループ化 71">
            <a:extLst>
              <a:ext uri="{FF2B5EF4-FFF2-40B4-BE49-F238E27FC236}">
                <a16:creationId xmlns:a16="http://schemas.microsoft.com/office/drawing/2014/main" id="{91AC24FD-439C-4832-AFAD-916F1E9AEB8A}"/>
              </a:ext>
            </a:extLst>
          </xdr:cNvPr>
          <xdr:cNvGrpSpPr/>
        </xdr:nvGrpSpPr>
        <xdr:grpSpPr>
          <a:xfrm>
            <a:off x="807585" y="3237504"/>
            <a:ext cx="304644" cy="133269"/>
            <a:chOff x="1641231" y="1341015"/>
            <a:chExt cx="304644" cy="131031"/>
          </a:xfrm>
        </xdr:grpSpPr>
        <xdr:sp macro="" textlink="">
          <xdr:nvSpPr>
            <xdr:cNvPr id="73" name="Text Box 59">
              <a:hlinkClick xmlns:r="http://schemas.openxmlformats.org/officeDocument/2006/relationships" r:id="rId11"/>
              <a:extLst>
                <a:ext uri="{FF2B5EF4-FFF2-40B4-BE49-F238E27FC236}">
                  <a16:creationId xmlns:a16="http://schemas.microsoft.com/office/drawing/2014/main" id="{7E487968-636D-41BE-958E-3523C2A31D5D}"/>
                </a:ext>
              </a:extLst>
            </xdr:cNvPr>
            <xdr:cNvSpPr txBox="1">
              <a:spLocks noChangeArrowheads="1"/>
            </xdr:cNvSpPr>
          </xdr:nvSpPr>
          <xdr:spPr bwMode="auto">
            <a:xfrm>
              <a:off x="1677587" y="1341015"/>
              <a:ext cx="268288"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DH-1</a:t>
              </a:r>
            </a:p>
          </xdr:txBody>
        </xdr:sp>
        <xdr:sp macro="" textlink="">
          <xdr:nvSpPr>
            <xdr:cNvPr id="74" name="Oval 60">
              <a:extLst>
                <a:ext uri="{FF2B5EF4-FFF2-40B4-BE49-F238E27FC236}">
                  <a16:creationId xmlns:a16="http://schemas.microsoft.com/office/drawing/2014/main" id="{BBEC23AF-F7FD-48AB-9B2C-18FB1C1A0B83}"/>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nvGrpSpPr>
          <xdr:cNvPr id="81" name="グループ化 80">
            <a:extLst>
              <a:ext uri="{FF2B5EF4-FFF2-40B4-BE49-F238E27FC236}">
                <a16:creationId xmlns:a16="http://schemas.microsoft.com/office/drawing/2014/main" id="{5B24F30B-EA80-4465-98F8-2C4455105C5B}"/>
              </a:ext>
            </a:extLst>
          </xdr:cNvPr>
          <xdr:cNvGrpSpPr/>
        </xdr:nvGrpSpPr>
        <xdr:grpSpPr>
          <a:xfrm>
            <a:off x="1471960" y="3617227"/>
            <a:ext cx="311305" cy="131031"/>
            <a:chOff x="1641231" y="1324363"/>
            <a:chExt cx="311305" cy="131031"/>
          </a:xfrm>
        </xdr:grpSpPr>
        <xdr:sp macro="" textlink="">
          <xdr:nvSpPr>
            <xdr:cNvPr id="82" name="Text Box 59">
              <a:hlinkClick xmlns:r="http://schemas.openxmlformats.org/officeDocument/2006/relationships" r:id="rId12"/>
              <a:extLst>
                <a:ext uri="{FF2B5EF4-FFF2-40B4-BE49-F238E27FC236}">
                  <a16:creationId xmlns:a16="http://schemas.microsoft.com/office/drawing/2014/main" id="{4625F61E-37A8-4EF7-B97D-195E85E680F0}"/>
                </a:ext>
              </a:extLst>
            </xdr:cNvPr>
            <xdr:cNvSpPr txBox="1">
              <a:spLocks noChangeArrowheads="1"/>
            </xdr:cNvSpPr>
          </xdr:nvSpPr>
          <xdr:spPr bwMode="auto">
            <a:xfrm>
              <a:off x="1684248" y="1324363"/>
              <a:ext cx="268288"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DH-4</a:t>
              </a:r>
            </a:p>
          </xdr:txBody>
        </xdr:sp>
        <xdr:sp macro="" textlink="">
          <xdr:nvSpPr>
            <xdr:cNvPr id="83" name="Oval 60">
              <a:extLst>
                <a:ext uri="{FF2B5EF4-FFF2-40B4-BE49-F238E27FC236}">
                  <a16:creationId xmlns:a16="http://schemas.microsoft.com/office/drawing/2014/main" id="{4744DA22-F0FA-4451-ABB9-4B3DF66E9CE1}"/>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nvGrpSpPr>
          <xdr:cNvPr id="84" name="グループ化 83">
            <a:extLst>
              <a:ext uri="{FF2B5EF4-FFF2-40B4-BE49-F238E27FC236}">
                <a16:creationId xmlns:a16="http://schemas.microsoft.com/office/drawing/2014/main" id="{194C85F6-583F-4029-8396-D46544ED5D8D}"/>
              </a:ext>
            </a:extLst>
          </xdr:cNvPr>
          <xdr:cNvGrpSpPr/>
        </xdr:nvGrpSpPr>
        <xdr:grpSpPr>
          <a:xfrm>
            <a:off x="1407882" y="4285897"/>
            <a:ext cx="360485" cy="133270"/>
            <a:chOff x="1641231" y="1324363"/>
            <a:chExt cx="360485" cy="131031"/>
          </a:xfrm>
        </xdr:grpSpPr>
        <xdr:sp macro="" textlink="">
          <xdr:nvSpPr>
            <xdr:cNvPr id="85" name="Text Box 59">
              <a:hlinkClick xmlns:r="http://schemas.openxmlformats.org/officeDocument/2006/relationships" r:id="rId13"/>
              <a:extLst>
                <a:ext uri="{FF2B5EF4-FFF2-40B4-BE49-F238E27FC236}">
                  <a16:creationId xmlns:a16="http://schemas.microsoft.com/office/drawing/2014/main" id="{0257032B-F61D-49FE-A043-522194ADB4F7}"/>
                </a:ext>
              </a:extLst>
            </xdr:cNvPr>
            <xdr:cNvSpPr txBox="1">
              <a:spLocks noChangeArrowheads="1"/>
            </xdr:cNvSpPr>
          </xdr:nvSpPr>
          <xdr:spPr bwMode="auto">
            <a:xfrm>
              <a:off x="1684247" y="1324363"/>
              <a:ext cx="317469"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DH-12</a:t>
              </a:r>
            </a:p>
          </xdr:txBody>
        </xdr:sp>
        <xdr:sp macro="" textlink="">
          <xdr:nvSpPr>
            <xdr:cNvPr id="86" name="Oval 60">
              <a:extLst>
                <a:ext uri="{FF2B5EF4-FFF2-40B4-BE49-F238E27FC236}">
                  <a16:creationId xmlns:a16="http://schemas.microsoft.com/office/drawing/2014/main" id="{827AE280-70D5-4D0A-A589-3919C0AA205F}"/>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nvGrpSpPr>
          <xdr:cNvPr id="87" name="グループ化 86">
            <a:extLst>
              <a:ext uri="{FF2B5EF4-FFF2-40B4-BE49-F238E27FC236}">
                <a16:creationId xmlns:a16="http://schemas.microsoft.com/office/drawing/2014/main" id="{8341EBA7-6C0D-4F8C-903E-B85E9537C755}"/>
              </a:ext>
            </a:extLst>
          </xdr:cNvPr>
          <xdr:cNvGrpSpPr/>
        </xdr:nvGrpSpPr>
        <xdr:grpSpPr>
          <a:xfrm>
            <a:off x="3075539" y="2666346"/>
            <a:ext cx="358778" cy="133270"/>
            <a:chOff x="1641231" y="1324363"/>
            <a:chExt cx="360485" cy="131031"/>
          </a:xfrm>
        </xdr:grpSpPr>
        <xdr:sp macro="" textlink="">
          <xdr:nvSpPr>
            <xdr:cNvPr id="88" name="Text Box 59">
              <a:hlinkClick xmlns:r="http://schemas.openxmlformats.org/officeDocument/2006/relationships" r:id="rId14"/>
              <a:extLst>
                <a:ext uri="{FF2B5EF4-FFF2-40B4-BE49-F238E27FC236}">
                  <a16:creationId xmlns:a16="http://schemas.microsoft.com/office/drawing/2014/main" id="{239CD67C-00D3-4DBE-8A0D-76B0B06D9E98}"/>
                </a:ext>
              </a:extLst>
            </xdr:cNvPr>
            <xdr:cNvSpPr txBox="1">
              <a:spLocks noChangeArrowheads="1"/>
            </xdr:cNvSpPr>
          </xdr:nvSpPr>
          <xdr:spPr bwMode="auto">
            <a:xfrm>
              <a:off x="1684247" y="1324363"/>
              <a:ext cx="317469"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DH-11</a:t>
              </a:r>
            </a:p>
          </xdr:txBody>
        </xdr:sp>
        <xdr:sp macro="" textlink="">
          <xdr:nvSpPr>
            <xdr:cNvPr id="89" name="Oval 60">
              <a:extLst>
                <a:ext uri="{FF2B5EF4-FFF2-40B4-BE49-F238E27FC236}">
                  <a16:creationId xmlns:a16="http://schemas.microsoft.com/office/drawing/2014/main" id="{C46B7CBD-14FB-4354-9B5C-65261FD8C02A}"/>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nvGrpSpPr>
          <xdr:cNvPr id="93" name="グループ化 92">
            <a:extLst>
              <a:ext uri="{FF2B5EF4-FFF2-40B4-BE49-F238E27FC236}">
                <a16:creationId xmlns:a16="http://schemas.microsoft.com/office/drawing/2014/main" id="{77531E28-47F8-4B42-AE75-D0007914A43F}"/>
              </a:ext>
            </a:extLst>
          </xdr:cNvPr>
          <xdr:cNvGrpSpPr/>
        </xdr:nvGrpSpPr>
        <xdr:grpSpPr>
          <a:xfrm>
            <a:off x="2128213" y="2467269"/>
            <a:ext cx="311305" cy="133270"/>
            <a:chOff x="1641231" y="1324363"/>
            <a:chExt cx="311305" cy="131031"/>
          </a:xfrm>
        </xdr:grpSpPr>
        <xdr:sp macro="" textlink="">
          <xdr:nvSpPr>
            <xdr:cNvPr id="94" name="Text Box 59">
              <a:hlinkClick xmlns:r="http://schemas.openxmlformats.org/officeDocument/2006/relationships" r:id="rId15"/>
              <a:extLst>
                <a:ext uri="{FF2B5EF4-FFF2-40B4-BE49-F238E27FC236}">
                  <a16:creationId xmlns:a16="http://schemas.microsoft.com/office/drawing/2014/main" id="{790710EF-21F4-4B8F-9C3C-1E935A8043D9}"/>
                </a:ext>
              </a:extLst>
            </xdr:cNvPr>
            <xdr:cNvSpPr txBox="1">
              <a:spLocks noChangeArrowheads="1"/>
            </xdr:cNvSpPr>
          </xdr:nvSpPr>
          <xdr:spPr bwMode="auto">
            <a:xfrm>
              <a:off x="1684248" y="1324363"/>
              <a:ext cx="268288"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DH-9</a:t>
              </a:r>
            </a:p>
          </xdr:txBody>
        </xdr:sp>
        <xdr:sp macro="" textlink="">
          <xdr:nvSpPr>
            <xdr:cNvPr id="95" name="Oval 60">
              <a:extLst>
                <a:ext uri="{FF2B5EF4-FFF2-40B4-BE49-F238E27FC236}">
                  <a16:creationId xmlns:a16="http://schemas.microsoft.com/office/drawing/2014/main" id="{92A4ACF8-5234-43D1-BCA7-4627DD43744F}"/>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nvGrpSpPr>
          <xdr:cNvPr id="96" name="グループ化 95">
            <a:extLst>
              <a:ext uri="{FF2B5EF4-FFF2-40B4-BE49-F238E27FC236}">
                <a16:creationId xmlns:a16="http://schemas.microsoft.com/office/drawing/2014/main" id="{53E1A689-B992-4479-AAC3-F3FA1BB3C01F}"/>
              </a:ext>
            </a:extLst>
          </xdr:cNvPr>
          <xdr:cNvGrpSpPr/>
        </xdr:nvGrpSpPr>
        <xdr:grpSpPr>
          <a:xfrm>
            <a:off x="2553707" y="3509004"/>
            <a:ext cx="306267" cy="133270"/>
            <a:chOff x="1641231" y="1287729"/>
            <a:chExt cx="307975" cy="131031"/>
          </a:xfrm>
        </xdr:grpSpPr>
        <xdr:sp macro="" textlink="">
          <xdr:nvSpPr>
            <xdr:cNvPr id="97" name="Text Box 59">
              <a:hlinkClick xmlns:r="http://schemas.openxmlformats.org/officeDocument/2006/relationships" r:id="rId16"/>
              <a:extLst>
                <a:ext uri="{FF2B5EF4-FFF2-40B4-BE49-F238E27FC236}">
                  <a16:creationId xmlns:a16="http://schemas.microsoft.com/office/drawing/2014/main" id="{A0E0B7F2-A31B-4BC3-97BA-AE26263F382C}"/>
                </a:ext>
              </a:extLst>
            </xdr:cNvPr>
            <xdr:cNvSpPr txBox="1">
              <a:spLocks noChangeArrowheads="1"/>
            </xdr:cNvSpPr>
          </xdr:nvSpPr>
          <xdr:spPr bwMode="auto">
            <a:xfrm>
              <a:off x="1680918" y="1287729"/>
              <a:ext cx="268288"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DH-2</a:t>
              </a:r>
            </a:p>
          </xdr:txBody>
        </xdr:sp>
        <xdr:sp macro="" textlink="">
          <xdr:nvSpPr>
            <xdr:cNvPr id="98" name="Oval 60">
              <a:extLst>
                <a:ext uri="{FF2B5EF4-FFF2-40B4-BE49-F238E27FC236}">
                  <a16:creationId xmlns:a16="http://schemas.microsoft.com/office/drawing/2014/main" id="{7A45AB70-386E-444E-94A1-FAE7B5062DCB}"/>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nvGrpSpPr>
          <xdr:cNvPr id="90" name="グループ化 89">
            <a:extLst>
              <a:ext uri="{FF2B5EF4-FFF2-40B4-BE49-F238E27FC236}">
                <a16:creationId xmlns:a16="http://schemas.microsoft.com/office/drawing/2014/main" id="{52206C5F-A11F-4465-BB21-31A090AE476B}"/>
              </a:ext>
            </a:extLst>
          </xdr:cNvPr>
          <xdr:cNvGrpSpPr/>
        </xdr:nvGrpSpPr>
        <xdr:grpSpPr>
          <a:xfrm>
            <a:off x="2765011" y="3621489"/>
            <a:ext cx="363816" cy="131031"/>
            <a:chOff x="1641231" y="1347676"/>
            <a:chExt cx="363816" cy="131031"/>
          </a:xfrm>
        </xdr:grpSpPr>
        <xdr:sp macro="" textlink="">
          <xdr:nvSpPr>
            <xdr:cNvPr id="91" name="Text Box 59">
              <a:hlinkClick xmlns:r="http://schemas.openxmlformats.org/officeDocument/2006/relationships" r:id="rId17"/>
              <a:extLst>
                <a:ext uri="{FF2B5EF4-FFF2-40B4-BE49-F238E27FC236}">
                  <a16:creationId xmlns:a16="http://schemas.microsoft.com/office/drawing/2014/main" id="{EF4F592F-AA31-4248-8789-D187AF42ADB8}"/>
                </a:ext>
              </a:extLst>
            </xdr:cNvPr>
            <xdr:cNvSpPr txBox="1">
              <a:spLocks noChangeArrowheads="1"/>
            </xdr:cNvSpPr>
          </xdr:nvSpPr>
          <xdr:spPr bwMode="auto">
            <a:xfrm>
              <a:off x="1687578" y="1347676"/>
              <a:ext cx="317469" cy="131031"/>
            </a:xfrm>
            <a:prstGeom prst="rect">
              <a:avLst/>
            </a:prstGeom>
            <a:solidFill>
              <a:schemeClr val="bg1"/>
            </a:solidFill>
            <a:ln w="9525">
              <a:noFill/>
              <a:miter lim="800000"/>
              <a:headEnd/>
              <a:tailEnd/>
            </a:ln>
          </xdr:spPr>
          <xdr:txBody>
            <a:bodyPr wrap="square" lIns="36000" tIns="10800" rIns="36000" bIns="10800">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spcBef>
                  <a:spcPct val="50000"/>
                </a:spcBef>
              </a:pPr>
              <a:r>
                <a:rPr lang="en-US" altLang="ja-JP" sz="1200" b="1">
                  <a:latin typeface="Arial Narrow" pitchFamily="34" charset="0"/>
                </a:rPr>
                <a:t>DH-15</a:t>
              </a:r>
            </a:p>
          </xdr:txBody>
        </xdr:sp>
        <xdr:sp macro="" textlink="">
          <xdr:nvSpPr>
            <xdr:cNvPr id="92" name="Oval 60">
              <a:extLst>
                <a:ext uri="{FF2B5EF4-FFF2-40B4-BE49-F238E27FC236}">
                  <a16:creationId xmlns:a16="http://schemas.microsoft.com/office/drawing/2014/main" id="{CE0C46FF-52D9-43CC-B7D3-9010B7E35F1C}"/>
                </a:ext>
              </a:extLst>
            </xdr:cNvPr>
            <xdr:cNvSpPr>
              <a:spLocks noChangeAspect="1" noChangeArrowheads="1"/>
            </xdr:cNvSpPr>
          </xdr:nvSpPr>
          <xdr:spPr bwMode="auto">
            <a:xfrm>
              <a:off x="1641231" y="1358656"/>
              <a:ext cx="57150" cy="55563"/>
            </a:xfrm>
            <a:prstGeom prst="ellipse">
              <a:avLst/>
            </a:prstGeom>
            <a:solidFill>
              <a:srgbClr val="0000FF"/>
            </a:solidFill>
            <a:ln w="12700" algn="ctr">
              <a:solidFill>
                <a:srgbClr val="0000FF"/>
              </a:solidFill>
              <a:round/>
              <a:headEnd/>
              <a:tailEnd/>
            </a:ln>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grpSp>
    <xdr:clientData/>
  </xdr:twoCellAnchor>
  <xdr:twoCellAnchor>
    <xdr:from>
      <xdr:col>10</xdr:col>
      <xdr:colOff>561768</xdr:colOff>
      <xdr:row>0</xdr:row>
      <xdr:rowOff>0</xdr:rowOff>
    </xdr:from>
    <xdr:to>
      <xdr:col>18</xdr:col>
      <xdr:colOff>306597</xdr:colOff>
      <xdr:row>29</xdr:row>
      <xdr:rowOff>28738</xdr:rowOff>
    </xdr:to>
    <xdr:grpSp>
      <xdr:nvGrpSpPr>
        <xdr:cNvPr id="120" name="グループ化 119">
          <a:extLst>
            <a:ext uri="{FF2B5EF4-FFF2-40B4-BE49-F238E27FC236}">
              <a16:creationId xmlns:a16="http://schemas.microsoft.com/office/drawing/2014/main" id="{E128CF91-A67E-4144-A301-383DDC25F622}"/>
            </a:ext>
          </a:extLst>
        </xdr:cNvPr>
        <xdr:cNvGrpSpPr/>
      </xdr:nvGrpSpPr>
      <xdr:grpSpPr>
        <a:xfrm>
          <a:off x="7419768" y="0"/>
          <a:ext cx="5231229" cy="5000788"/>
          <a:chOff x="4848019" y="54125"/>
          <a:chExt cx="3074030" cy="2910281"/>
        </a:xfrm>
      </xdr:grpSpPr>
      <xdr:pic>
        <xdr:nvPicPr>
          <xdr:cNvPr id="102" name="図 101">
            <a:extLst>
              <a:ext uri="{FF2B5EF4-FFF2-40B4-BE49-F238E27FC236}">
                <a16:creationId xmlns:a16="http://schemas.microsoft.com/office/drawing/2014/main" id="{7373747C-2B31-44B9-860D-9E2A94D82B82}"/>
              </a:ext>
            </a:extLst>
          </xdr:cNvPr>
          <xdr:cNvPicPr>
            <a:picLocks noChangeAspect="1"/>
          </xdr:cNvPicPr>
        </xdr:nvPicPr>
        <xdr:blipFill>
          <a:blip xmlns:r="http://schemas.openxmlformats.org/officeDocument/2006/relationships" r:embed="rId18"/>
          <a:stretch>
            <a:fillRect/>
          </a:stretch>
        </xdr:blipFill>
        <xdr:spPr>
          <a:xfrm>
            <a:off x="4848019" y="54125"/>
            <a:ext cx="3074030" cy="2910281"/>
          </a:xfrm>
          <a:prstGeom prst="rect">
            <a:avLst/>
          </a:prstGeom>
        </xdr:spPr>
      </xdr:pic>
      <xdr:sp macro="" textlink="">
        <xdr:nvSpPr>
          <xdr:cNvPr id="109" name="正方形/長方形 108">
            <a:hlinkClick xmlns:r="http://schemas.openxmlformats.org/officeDocument/2006/relationships" r:id="rId19"/>
            <a:extLst>
              <a:ext uri="{FF2B5EF4-FFF2-40B4-BE49-F238E27FC236}">
                <a16:creationId xmlns:a16="http://schemas.microsoft.com/office/drawing/2014/main" id="{0B1F5A41-D962-49C1-BBF7-6AD16DC9E75C}"/>
              </a:ext>
            </a:extLst>
          </xdr:cNvPr>
          <xdr:cNvSpPr/>
        </xdr:nvSpPr>
        <xdr:spPr>
          <a:xfrm>
            <a:off x="5252357" y="510268"/>
            <a:ext cx="462643" cy="2041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0" name="正方形/長方形 109">
            <a:hlinkClick xmlns:r="http://schemas.openxmlformats.org/officeDocument/2006/relationships" r:id="rId20"/>
            <a:extLst>
              <a:ext uri="{FF2B5EF4-FFF2-40B4-BE49-F238E27FC236}">
                <a16:creationId xmlns:a16="http://schemas.microsoft.com/office/drawing/2014/main" id="{8308C087-7A05-4E21-A115-DDF9507A6F0F}"/>
              </a:ext>
            </a:extLst>
          </xdr:cNvPr>
          <xdr:cNvSpPr/>
        </xdr:nvSpPr>
        <xdr:spPr>
          <a:xfrm>
            <a:off x="5676900" y="914400"/>
            <a:ext cx="462643" cy="2041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1" name="正方形/長方形 110">
            <a:hlinkClick xmlns:r="http://schemas.openxmlformats.org/officeDocument/2006/relationships" r:id="rId21"/>
            <a:extLst>
              <a:ext uri="{FF2B5EF4-FFF2-40B4-BE49-F238E27FC236}">
                <a16:creationId xmlns:a16="http://schemas.microsoft.com/office/drawing/2014/main" id="{317CEE28-6D08-4686-8519-2CEC0C4CC1FC}"/>
              </a:ext>
            </a:extLst>
          </xdr:cNvPr>
          <xdr:cNvSpPr/>
        </xdr:nvSpPr>
        <xdr:spPr>
          <a:xfrm>
            <a:off x="5720443" y="1182461"/>
            <a:ext cx="462643" cy="2041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2" name="正方形/長方形 111">
            <a:hlinkClick xmlns:r="http://schemas.openxmlformats.org/officeDocument/2006/relationships" r:id="rId22"/>
            <a:extLst>
              <a:ext uri="{FF2B5EF4-FFF2-40B4-BE49-F238E27FC236}">
                <a16:creationId xmlns:a16="http://schemas.microsoft.com/office/drawing/2014/main" id="{88860DCD-E8F7-4C45-A05F-C5A7D3716C73}"/>
              </a:ext>
            </a:extLst>
          </xdr:cNvPr>
          <xdr:cNvSpPr/>
        </xdr:nvSpPr>
        <xdr:spPr>
          <a:xfrm>
            <a:off x="5682343" y="1620611"/>
            <a:ext cx="462643" cy="2041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3" name="正方形/長方形 112">
            <a:hlinkClick xmlns:r="http://schemas.openxmlformats.org/officeDocument/2006/relationships" r:id="rId23"/>
            <a:extLst>
              <a:ext uri="{FF2B5EF4-FFF2-40B4-BE49-F238E27FC236}">
                <a16:creationId xmlns:a16="http://schemas.microsoft.com/office/drawing/2014/main" id="{847DE520-6685-49DF-88AD-405171F8CE72}"/>
              </a:ext>
            </a:extLst>
          </xdr:cNvPr>
          <xdr:cNvSpPr/>
        </xdr:nvSpPr>
        <xdr:spPr>
          <a:xfrm>
            <a:off x="5446939" y="2045154"/>
            <a:ext cx="462643" cy="2041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4" name="正方形/長方形 113">
            <a:hlinkClick xmlns:r="http://schemas.openxmlformats.org/officeDocument/2006/relationships" r:id="rId24"/>
            <a:extLst>
              <a:ext uri="{FF2B5EF4-FFF2-40B4-BE49-F238E27FC236}">
                <a16:creationId xmlns:a16="http://schemas.microsoft.com/office/drawing/2014/main" id="{5705A1C3-D2F4-462C-B54E-4908D66E079C}"/>
              </a:ext>
            </a:extLst>
          </xdr:cNvPr>
          <xdr:cNvSpPr/>
        </xdr:nvSpPr>
        <xdr:spPr>
          <a:xfrm>
            <a:off x="5939518" y="2047876"/>
            <a:ext cx="462643" cy="2041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419101</xdr:colOff>
      <xdr:row>15</xdr:row>
      <xdr:rowOff>99863</xdr:rowOff>
    </xdr:from>
    <xdr:to>
      <xdr:col>21</xdr:col>
      <xdr:colOff>153521</xdr:colOff>
      <xdr:row>45</xdr:row>
      <xdr:rowOff>0</xdr:rowOff>
    </xdr:to>
    <xdr:grpSp>
      <xdr:nvGrpSpPr>
        <xdr:cNvPr id="122" name="グループ化 121">
          <a:extLst>
            <a:ext uri="{FF2B5EF4-FFF2-40B4-BE49-F238E27FC236}">
              <a16:creationId xmlns:a16="http://schemas.microsoft.com/office/drawing/2014/main" id="{234A3717-CD31-403C-BB81-3C0703E9602D}"/>
            </a:ext>
          </a:extLst>
        </xdr:cNvPr>
        <xdr:cNvGrpSpPr/>
      </xdr:nvGrpSpPr>
      <xdr:grpSpPr>
        <a:xfrm>
          <a:off x="10020301" y="2671613"/>
          <a:ext cx="4535020" cy="5043637"/>
          <a:chOff x="8013105" y="63021"/>
          <a:chExt cx="2769628" cy="3070826"/>
        </a:xfrm>
      </xdr:grpSpPr>
      <xdr:pic>
        <xdr:nvPicPr>
          <xdr:cNvPr id="103" name="図 102">
            <a:extLst>
              <a:ext uri="{FF2B5EF4-FFF2-40B4-BE49-F238E27FC236}">
                <a16:creationId xmlns:a16="http://schemas.microsoft.com/office/drawing/2014/main" id="{DB0DD43B-CBE0-4B01-9286-DCECBF384250}"/>
              </a:ext>
            </a:extLst>
          </xdr:cNvPr>
          <xdr:cNvPicPr>
            <a:picLocks noChangeAspect="1"/>
          </xdr:cNvPicPr>
        </xdr:nvPicPr>
        <xdr:blipFill>
          <a:blip xmlns:r="http://schemas.openxmlformats.org/officeDocument/2006/relationships" r:embed="rId25"/>
          <a:stretch>
            <a:fillRect/>
          </a:stretch>
        </xdr:blipFill>
        <xdr:spPr>
          <a:xfrm>
            <a:off x="8013105" y="63021"/>
            <a:ext cx="2769628" cy="3070826"/>
          </a:xfrm>
          <a:prstGeom prst="rect">
            <a:avLst/>
          </a:prstGeom>
        </xdr:spPr>
      </xdr:pic>
      <xdr:sp macro="" textlink="">
        <xdr:nvSpPr>
          <xdr:cNvPr id="115" name="正方形/長方形 114">
            <a:hlinkClick xmlns:r="http://schemas.openxmlformats.org/officeDocument/2006/relationships" r:id="rId26"/>
            <a:extLst>
              <a:ext uri="{FF2B5EF4-FFF2-40B4-BE49-F238E27FC236}">
                <a16:creationId xmlns:a16="http://schemas.microsoft.com/office/drawing/2014/main" id="{59D20570-E424-4EEA-84D1-93A297030073}"/>
              </a:ext>
            </a:extLst>
          </xdr:cNvPr>
          <xdr:cNvSpPr/>
        </xdr:nvSpPr>
        <xdr:spPr>
          <a:xfrm>
            <a:off x="8810625" y="866776"/>
            <a:ext cx="415018" cy="1809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6" name="正方形/長方形 115">
            <a:hlinkClick xmlns:r="http://schemas.openxmlformats.org/officeDocument/2006/relationships" r:id="rId27"/>
            <a:extLst>
              <a:ext uri="{FF2B5EF4-FFF2-40B4-BE49-F238E27FC236}">
                <a16:creationId xmlns:a16="http://schemas.microsoft.com/office/drawing/2014/main" id="{CD9531B0-6B22-463D-A113-7544D782DACF}"/>
              </a:ext>
            </a:extLst>
          </xdr:cNvPr>
          <xdr:cNvSpPr/>
        </xdr:nvSpPr>
        <xdr:spPr>
          <a:xfrm>
            <a:off x="9255578" y="223158"/>
            <a:ext cx="415018" cy="1809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7" name="正方形/長方形 116">
            <a:hlinkClick xmlns:r="http://schemas.openxmlformats.org/officeDocument/2006/relationships" r:id="rId28"/>
            <a:extLst>
              <a:ext uri="{FF2B5EF4-FFF2-40B4-BE49-F238E27FC236}">
                <a16:creationId xmlns:a16="http://schemas.microsoft.com/office/drawing/2014/main" id="{477B925F-9338-4278-99E9-7266C0409DD7}"/>
              </a:ext>
            </a:extLst>
          </xdr:cNvPr>
          <xdr:cNvSpPr/>
        </xdr:nvSpPr>
        <xdr:spPr>
          <a:xfrm>
            <a:off x="9741353" y="817790"/>
            <a:ext cx="415018" cy="1809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8" name="正方形/長方形 117">
            <a:hlinkClick xmlns:r="http://schemas.openxmlformats.org/officeDocument/2006/relationships" r:id="rId29"/>
            <a:extLst>
              <a:ext uri="{FF2B5EF4-FFF2-40B4-BE49-F238E27FC236}">
                <a16:creationId xmlns:a16="http://schemas.microsoft.com/office/drawing/2014/main" id="{7A7B5075-1545-411D-9609-D738BE807A2B}"/>
              </a:ext>
            </a:extLst>
          </xdr:cNvPr>
          <xdr:cNvSpPr/>
        </xdr:nvSpPr>
        <xdr:spPr>
          <a:xfrm>
            <a:off x="9308645" y="1480457"/>
            <a:ext cx="415018" cy="1809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9" name="正方形/長方形 118">
            <a:hlinkClick xmlns:r="http://schemas.openxmlformats.org/officeDocument/2006/relationships" r:id="rId30"/>
            <a:extLst>
              <a:ext uri="{FF2B5EF4-FFF2-40B4-BE49-F238E27FC236}">
                <a16:creationId xmlns:a16="http://schemas.microsoft.com/office/drawing/2014/main" id="{896BE32F-E3BE-4159-BA0E-72C4C6B54604}"/>
              </a:ext>
            </a:extLst>
          </xdr:cNvPr>
          <xdr:cNvSpPr/>
        </xdr:nvSpPr>
        <xdr:spPr>
          <a:xfrm>
            <a:off x="9073242" y="2272393"/>
            <a:ext cx="415018" cy="1809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20</xdr:col>
      <xdr:colOff>28575</xdr:colOff>
      <xdr:row>0</xdr:row>
      <xdr:rowOff>114300</xdr:rowOff>
    </xdr:from>
    <xdr:to>
      <xdr:col>20</xdr:col>
      <xdr:colOff>638175</xdr:colOff>
      <xdr:row>3</xdr:row>
      <xdr:rowOff>42536</xdr:rowOff>
    </xdr:to>
    <xdr:sp macro="" textlink="">
      <xdr:nvSpPr>
        <xdr:cNvPr id="78" name="テキスト ボックス 77">
          <a:hlinkClick xmlns:r="http://schemas.openxmlformats.org/officeDocument/2006/relationships" r:id="rId31"/>
          <a:extLst>
            <a:ext uri="{FF2B5EF4-FFF2-40B4-BE49-F238E27FC236}">
              <a16:creationId xmlns:a16="http://schemas.microsoft.com/office/drawing/2014/main" id="{AAD9B583-0DB5-43C7-ADF1-98C9325E1F75}"/>
            </a:ext>
          </a:extLst>
        </xdr:cNvPr>
        <xdr:cNvSpPr txBox="1"/>
      </xdr:nvSpPr>
      <xdr:spPr>
        <a:xfrm>
          <a:off x="13744575" y="114300"/>
          <a:ext cx="609600" cy="442586"/>
        </a:xfrm>
        <a:prstGeom prst="rect">
          <a:avLst/>
        </a:prstGeom>
        <a:solidFill>
          <a:schemeClr val="bg1">
            <a:lumMod val="7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ＭＳ Ｐゴシック" panose="020B0600070205080204" pitchFamily="50" charset="-128"/>
              <a:ea typeface="ＭＳ Ｐゴシック" panose="020B0600070205080204" pitchFamily="50" charset="-128"/>
            </a:rPr>
            <a:t>坑内</a:t>
          </a:r>
        </a:p>
      </xdr:txBody>
    </xdr:sp>
    <xdr:clientData/>
  </xdr:twoCellAnchor>
  <xdr:twoCellAnchor>
    <xdr:from>
      <xdr:col>19</xdr:col>
      <xdr:colOff>666750</xdr:colOff>
      <xdr:row>3</xdr:row>
      <xdr:rowOff>123824</xdr:rowOff>
    </xdr:from>
    <xdr:to>
      <xdr:col>22</xdr:col>
      <xdr:colOff>0</xdr:colOff>
      <xdr:row>8</xdr:row>
      <xdr:rowOff>152399</xdr:rowOff>
    </xdr:to>
    <xdr:sp macro="" textlink="">
      <xdr:nvSpPr>
        <xdr:cNvPr id="2" name="テキスト ボックス 1">
          <a:extLst>
            <a:ext uri="{FF2B5EF4-FFF2-40B4-BE49-F238E27FC236}">
              <a16:creationId xmlns:a16="http://schemas.microsoft.com/office/drawing/2014/main" id="{8D413E41-F029-40FA-A18C-3455876447A7}"/>
            </a:ext>
          </a:extLst>
        </xdr:cNvPr>
        <xdr:cNvSpPr txBox="1"/>
      </xdr:nvSpPr>
      <xdr:spPr>
        <a:xfrm>
          <a:off x="13696950" y="638174"/>
          <a:ext cx="139065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↑クリックすると坑内シートに移動します。</a:t>
          </a:r>
        </a:p>
      </xdr:txBody>
    </xdr:sp>
    <xdr:clientData/>
  </xdr:twoCellAnchor>
  <xdr:twoCellAnchor>
    <xdr:from>
      <xdr:col>16</xdr:col>
      <xdr:colOff>533399</xdr:colOff>
      <xdr:row>9</xdr:row>
      <xdr:rowOff>104775</xdr:rowOff>
    </xdr:from>
    <xdr:to>
      <xdr:col>21</xdr:col>
      <xdr:colOff>152400</xdr:colOff>
      <xdr:row>15</xdr:row>
      <xdr:rowOff>0</xdr:rowOff>
    </xdr:to>
    <xdr:sp macro="" textlink="">
      <xdr:nvSpPr>
        <xdr:cNvPr id="79" name="テキスト ボックス 78">
          <a:extLst>
            <a:ext uri="{FF2B5EF4-FFF2-40B4-BE49-F238E27FC236}">
              <a16:creationId xmlns:a16="http://schemas.microsoft.com/office/drawing/2014/main" id="{D20A1E34-EDC6-4C0D-A343-DB98420C8E40}"/>
            </a:ext>
          </a:extLst>
        </xdr:cNvPr>
        <xdr:cNvSpPr txBox="1"/>
      </xdr:nvSpPr>
      <xdr:spPr>
        <a:xfrm>
          <a:off x="11506199" y="1647825"/>
          <a:ext cx="3048001" cy="923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t>※</a:t>
          </a:r>
          <a:r>
            <a:rPr kumimoji="1" lang="ja-JP" altLang="en-US" sz="1200" b="1"/>
            <a:t>ボーリング孔名にカーソルを合わせてクリックすると、対象孔の水理試験結果が閲覧できます。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655054</xdr:colOff>
      <xdr:row>3</xdr:row>
      <xdr:rowOff>8922</xdr:rowOff>
    </xdr:from>
    <xdr:to>
      <xdr:col>29</xdr:col>
      <xdr:colOff>368247</xdr:colOff>
      <xdr:row>56</xdr:row>
      <xdr:rowOff>85298</xdr:rowOff>
    </xdr:to>
    <xdr:grpSp>
      <xdr:nvGrpSpPr>
        <xdr:cNvPr id="126" name="グループ化 125">
          <a:extLst>
            <a:ext uri="{FF2B5EF4-FFF2-40B4-BE49-F238E27FC236}">
              <a16:creationId xmlns:a16="http://schemas.microsoft.com/office/drawing/2014/main" id="{6EF31E9A-697C-465B-BA00-03AC132F0A5D}"/>
            </a:ext>
          </a:extLst>
        </xdr:cNvPr>
        <xdr:cNvGrpSpPr/>
      </xdr:nvGrpSpPr>
      <xdr:grpSpPr>
        <a:xfrm>
          <a:off x="8275054" y="528467"/>
          <a:ext cx="12182284" cy="9255013"/>
          <a:chOff x="8161323" y="520713"/>
          <a:chExt cx="11996178" cy="9118018"/>
        </a:xfrm>
      </xdr:grpSpPr>
      <xdr:grpSp>
        <xdr:nvGrpSpPr>
          <xdr:cNvPr id="86" name="グループ化 85">
            <a:extLst>
              <a:ext uri="{FF2B5EF4-FFF2-40B4-BE49-F238E27FC236}">
                <a16:creationId xmlns:a16="http://schemas.microsoft.com/office/drawing/2014/main" id="{C3B8DF39-4E6B-4272-8AE1-E2089004D5AF}"/>
              </a:ext>
            </a:extLst>
          </xdr:cNvPr>
          <xdr:cNvGrpSpPr/>
        </xdr:nvGrpSpPr>
        <xdr:grpSpPr>
          <a:xfrm>
            <a:off x="8161323" y="879694"/>
            <a:ext cx="11996178" cy="8759037"/>
            <a:chOff x="522285" y="0"/>
            <a:chExt cx="9597836" cy="7174817"/>
          </a:xfrm>
        </xdr:grpSpPr>
        <xdr:pic>
          <xdr:nvPicPr>
            <xdr:cNvPr id="10" name="図 9">
              <a:extLst>
                <a:ext uri="{FF2B5EF4-FFF2-40B4-BE49-F238E27FC236}">
                  <a16:creationId xmlns:a16="http://schemas.microsoft.com/office/drawing/2014/main" id="{7ECC43A9-03C0-4430-86B5-7D10E6A6DF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11" b="406"/>
            <a:stretch/>
          </xdr:blipFill>
          <xdr:spPr>
            <a:xfrm>
              <a:off x="692150" y="0"/>
              <a:ext cx="9421812" cy="6976781"/>
            </a:xfrm>
            <a:prstGeom prst="rect">
              <a:avLst/>
            </a:prstGeom>
          </xdr:spPr>
        </xdr:pic>
        <xdr:sp macro="" textlink="">
          <xdr:nvSpPr>
            <xdr:cNvPr id="13" name="テキスト ボックス 12">
              <a:hlinkClick xmlns:r="http://schemas.openxmlformats.org/officeDocument/2006/relationships" r:id="rId2"/>
              <a:extLst>
                <a:ext uri="{FF2B5EF4-FFF2-40B4-BE49-F238E27FC236}">
                  <a16:creationId xmlns:a16="http://schemas.microsoft.com/office/drawing/2014/main" id="{B6310D5C-4E02-4607-8A30-DA0F8F27B77F}"/>
                </a:ext>
              </a:extLst>
            </xdr:cNvPr>
            <xdr:cNvSpPr txBox="1"/>
          </xdr:nvSpPr>
          <xdr:spPr>
            <a:xfrm>
              <a:off x="9438271" y="3062238"/>
              <a:ext cx="681850" cy="3046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9A03CD"/>
                  </a:solidFill>
                  <a:latin typeface="Arial Narrow" panose="020B0606020202030204" pitchFamily="34" charset="0"/>
                </a:rPr>
                <a:t>09MI21</a:t>
              </a:r>
              <a:endParaRPr kumimoji="1" lang="ja-JP" altLang="en-US" sz="1800" b="1">
                <a:solidFill>
                  <a:srgbClr val="9A03CD"/>
                </a:solidFill>
                <a:latin typeface="Arial Narrow" panose="020B0606020202030204" pitchFamily="34" charset="0"/>
              </a:endParaRPr>
            </a:p>
          </xdr:txBody>
        </xdr:sp>
        <xdr:sp macro="" textlink="">
          <xdr:nvSpPr>
            <xdr:cNvPr id="14" name="テキスト ボックス 13">
              <a:hlinkClick xmlns:r="http://schemas.openxmlformats.org/officeDocument/2006/relationships" r:id="rId3"/>
              <a:extLst>
                <a:ext uri="{FF2B5EF4-FFF2-40B4-BE49-F238E27FC236}">
                  <a16:creationId xmlns:a16="http://schemas.microsoft.com/office/drawing/2014/main" id="{EE4B88FA-9B57-4F13-9DB6-B18576A0CB26}"/>
                </a:ext>
              </a:extLst>
            </xdr:cNvPr>
            <xdr:cNvSpPr txBox="1"/>
          </xdr:nvSpPr>
          <xdr:spPr>
            <a:xfrm>
              <a:off x="4330524" y="6755949"/>
              <a:ext cx="681850" cy="3046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009B00"/>
                  </a:solidFill>
                  <a:latin typeface="Arial Narrow" panose="020B0606020202030204" pitchFamily="34" charset="0"/>
                </a:rPr>
                <a:t>06MI02</a:t>
              </a:r>
              <a:endParaRPr kumimoji="1" lang="ja-JP" altLang="en-US" sz="1800" b="1">
                <a:solidFill>
                  <a:srgbClr val="009B00"/>
                </a:solidFill>
                <a:latin typeface="Arial Narrow" panose="020B0606020202030204" pitchFamily="34" charset="0"/>
              </a:endParaRPr>
            </a:p>
          </xdr:txBody>
        </xdr:sp>
        <xdr:sp macro="" textlink="">
          <xdr:nvSpPr>
            <xdr:cNvPr id="15" name="テキスト ボックス 14">
              <a:hlinkClick xmlns:r="http://schemas.openxmlformats.org/officeDocument/2006/relationships" r:id="rId4"/>
              <a:extLst>
                <a:ext uri="{FF2B5EF4-FFF2-40B4-BE49-F238E27FC236}">
                  <a16:creationId xmlns:a16="http://schemas.microsoft.com/office/drawing/2014/main" id="{0E60500C-08C8-4261-8CBD-518C63D062C3}"/>
                </a:ext>
              </a:extLst>
            </xdr:cNvPr>
            <xdr:cNvSpPr txBox="1"/>
          </xdr:nvSpPr>
          <xdr:spPr>
            <a:xfrm>
              <a:off x="3322079" y="6276296"/>
              <a:ext cx="681850" cy="3046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009B00"/>
                  </a:solidFill>
                  <a:latin typeface="Arial Narrow" panose="020B0606020202030204" pitchFamily="34" charset="0"/>
                </a:rPr>
                <a:t>06MI03</a:t>
              </a:r>
              <a:endParaRPr kumimoji="1" lang="ja-JP" altLang="en-US" sz="1800" b="1">
                <a:solidFill>
                  <a:srgbClr val="009B00"/>
                </a:solidFill>
                <a:latin typeface="Arial Narrow" panose="020B0606020202030204" pitchFamily="34" charset="0"/>
              </a:endParaRPr>
            </a:p>
          </xdr:txBody>
        </xdr:sp>
        <xdr:sp macro="" textlink="">
          <xdr:nvSpPr>
            <xdr:cNvPr id="16" name="テキスト ボックス 15">
              <a:hlinkClick xmlns:r="http://schemas.openxmlformats.org/officeDocument/2006/relationships" r:id="rId5"/>
              <a:extLst>
                <a:ext uri="{FF2B5EF4-FFF2-40B4-BE49-F238E27FC236}">
                  <a16:creationId xmlns:a16="http://schemas.microsoft.com/office/drawing/2014/main" id="{BAFD7A36-E4AC-4108-B28A-A1644F1D0DF0}"/>
                </a:ext>
              </a:extLst>
            </xdr:cNvPr>
            <xdr:cNvSpPr txBox="1"/>
          </xdr:nvSpPr>
          <xdr:spPr>
            <a:xfrm>
              <a:off x="4602205" y="252267"/>
              <a:ext cx="681850" cy="3046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9A03CD"/>
                  </a:solidFill>
                  <a:latin typeface="Arial Narrow" panose="020B0606020202030204" pitchFamily="34" charset="0"/>
                </a:rPr>
                <a:t>07MI07</a:t>
              </a:r>
              <a:endParaRPr kumimoji="1" lang="ja-JP" altLang="en-US" sz="1800" b="1">
                <a:solidFill>
                  <a:srgbClr val="9A03CD"/>
                </a:solidFill>
                <a:latin typeface="Arial Narrow" panose="020B0606020202030204" pitchFamily="34" charset="0"/>
              </a:endParaRPr>
            </a:p>
          </xdr:txBody>
        </xdr:sp>
        <xdr:sp macro="" textlink="">
          <xdr:nvSpPr>
            <xdr:cNvPr id="17" name="テキスト ボックス 16">
              <a:hlinkClick xmlns:r="http://schemas.openxmlformats.org/officeDocument/2006/relationships" r:id="rId6"/>
              <a:extLst>
                <a:ext uri="{FF2B5EF4-FFF2-40B4-BE49-F238E27FC236}">
                  <a16:creationId xmlns:a16="http://schemas.microsoft.com/office/drawing/2014/main" id="{1BAD2B8F-542D-4080-BA5E-0127DE752746}"/>
                </a:ext>
              </a:extLst>
            </xdr:cNvPr>
            <xdr:cNvSpPr txBox="1"/>
          </xdr:nvSpPr>
          <xdr:spPr>
            <a:xfrm>
              <a:off x="2788279" y="1502756"/>
              <a:ext cx="681850" cy="3046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4070FF"/>
                  </a:solidFill>
                  <a:latin typeface="Arial Narrow" panose="020B0606020202030204" pitchFamily="34" charset="0"/>
                </a:rPr>
                <a:t>07MI09</a:t>
              </a:r>
              <a:endParaRPr kumimoji="1" lang="ja-JP" altLang="en-US" sz="1800" b="1">
                <a:solidFill>
                  <a:srgbClr val="4070FF"/>
                </a:solidFill>
                <a:latin typeface="Arial Narrow" panose="020B0606020202030204" pitchFamily="34" charset="0"/>
              </a:endParaRPr>
            </a:p>
          </xdr:txBody>
        </xdr:sp>
        <xdr:sp macro="" textlink="">
          <xdr:nvSpPr>
            <xdr:cNvPr id="20" name="テキスト ボックス 19">
              <a:hlinkClick xmlns:r="http://schemas.openxmlformats.org/officeDocument/2006/relationships" r:id="rId7"/>
              <a:extLst>
                <a:ext uri="{FF2B5EF4-FFF2-40B4-BE49-F238E27FC236}">
                  <a16:creationId xmlns:a16="http://schemas.microsoft.com/office/drawing/2014/main" id="{A1E87026-B33E-45DE-9970-BF05CC1FD6B0}"/>
                </a:ext>
              </a:extLst>
            </xdr:cNvPr>
            <xdr:cNvSpPr txBox="1"/>
          </xdr:nvSpPr>
          <xdr:spPr>
            <a:xfrm>
              <a:off x="6923129" y="792441"/>
              <a:ext cx="681850" cy="3046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9A6600"/>
                  </a:solidFill>
                  <a:latin typeface="Arial Narrow" panose="020B0606020202030204" pitchFamily="34" charset="0"/>
                </a:rPr>
                <a:t>10MI23</a:t>
              </a:r>
              <a:endParaRPr kumimoji="1" lang="ja-JP" altLang="en-US" sz="1800" b="1">
                <a:solidFill>
                  <a:srgbClr val="9A6600"/>
                </a:solidFill>
                <a:latin typeface="Arial Narrow" panose="020B0606020202030204" pitchFamily="34" charset="0"/>
              </a:endParaRPr>
            </a:p>
          </xdr:txBody>
        </xdr:sp>
        <xdr:sp macro="" textlink="">
          <xdr:nvSpPr>
            <xdr:cNvPr id="21" name="テキスト ボックス 20">
              <a:hlinkClick xmlns:r="http://schemas.openxmlformats.org/officeDocument/2006/relationships" r:id="rId8"/>
              <a:extLst>
                <a:ext uri="{FF2B5EF4-FFF2-40B4-BE49-F238E27FC236}">
                  <a16:creationId xmlns:a16="http://schemas.microsoft.com/office/drawing/2014/main" id="{8DA6F3EC-67C9-4601-AFD9-56D55C10E003}"/>
                </a:ext>
              </a:extLst>
            </xdr:cNvPr>
            <xdr:cNvSpPr txBox="1"/>
          </xdr:nvSpPr>
          <xdr:spPr>
            <a:xfrm>
              <a:off x="5483558" y="315863"/>
              <a:ext cx="681850" cy="3046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9A6600"/>
                  </a:solidFill>
                  <a:latin typeface="Arial Narrow" panose="020B0606020202030204" pitchFamily="34" charset="0"/>
                </a:rPr>
                <a:t>10MI22</a:t>
              </a:r>
              <a:endParaRPr kumimoji="1" lang="ja-JP" altLang="en-US" sz="1800" b="1">
                <a:solidFill>
                  <a:srgbClr val="9A6600"/>
                </a:solidFill>
                <a:latin typeface="Arial Narrow" panose="020B0606020202030204" pitchFamily="34" charset="0"/>
              </a:endParaRPr>
            </a:p>
          </xdr:txBody>
        </xdr:sp>
        <xdr:sp macro="" textlink="">
          <xdr:nvSpPr>
            <xdr:cNvPr id="22" name="テキスト ボックス 21">
              <a:hlinkClick xmlns:r="http://schemas.openxmlformats.org/officeDocument/2006/relationships" r:id="rId9"/>
              <a:extLst>
                <a:ext uri="{FF2B5EF4-FFF2-40B4-BE49-F238E27FC236}">
                  <a16:creationId xmlns:a16="http://schemas.microsoft.com/office/drawing/2014/main" id="{E7E63DCC-A86E-45B5-83EE-F03A661BAE73}"/>
                </a:ext>
              </a:extLst>
            </xdr:cNvPr>
            <xdr:cNvSpPr txBox="1"/>
          </xdr:nvSpPr>
          <xdr:spPr>
            <a:xfrm>
              <a:off x="5117474" y="692707"/>
              <a:ext cx="681850" cy="3046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9A03CD"/>
                  </a:solidFill>
                  <a:latin typeface="Arial Narrow" panose="020B0606020202030204" pitchFamily="34" charset="0"/>
                </a:rPr>
                <a:t>09MI20</a:t>
              </a:r>
              <a:endParaRPr kumimoji="1" lang="ja-JP" altLang="en-US" sz="1800" b="1">
                <a:solidFill>
                  <a:srgbClr val="9A03CD"/>
                </a:solidFill>
                <a:latin typeface="Arial Narrow" panose="020B0606020202030204" pitchFamily="34" charset="0"/>
              </a:endParaRPr>
            </a:p>
          </xdr:txBody>
        </xdr:sp>
        <xdr:sp macro="" textlink="">
          <xdr:nvSpPr>
            <xdr:cNvPr id="23" name="テキスト ボックス 22">
              <a:hlinkClick xmlns:r="http://schemas.openxmlformats.org/officeDocument/2006/relationships" r:id="rId10"/>
              <a:extLst>
                <a:ext uri="{FF2B5EF4-FFF2-40B4-BE49-F238E27FC236}">
                  <a16:creationId xmlns:a16="http://schemas.microsoft.com/office/drawing/2014/main" id="{0DD0A31A-5042-40ED-8584-45F583F098B0}"/>
                </a:ext>
              </a:extLst>
            </xdr:cNvPr>
            <xdr:cNvSpPr txBox="1"/>
          </xdr:nvSpPr>
          <xdr:spPr>
            <a:xfrm>
              <a:off x="4913565" y="4500660"/>
              <a:ext cx="681850" cy="3046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FE77A2"/>
                  </a:solidFill>
                  <a:latin typeface="Arial Narrow" panose="020B0606020202030204" pitchFamily="34" charset="0"/>
                </a:rPr>
                <a:t>10MI24</a:t>
              </a:r>
              <a:endParaRPr kumimoji="1" lang="ja-JP" altLang="en-US" sz="1800" b="1">
                <a:solidFill>
                  <a:srgbClr val="FE77A2"/>
                </a:solidFill>
                <a:latin typeface="Arial Narrow" panose="020B0606020202030204" pitchFamily="34" charset="0"/>
              </a:endParaRPr>
            </a:p>
          </xdr:txBody>
        </xdr:sp>
        <xdr:sp macro="" textlink="">
          <xdr:nvSpPr>
            <xdr:cNvPr id="24" name="テキスト ボックス 23">
              <a:hlinkClick xmlns:r="http://schemas.openxmlformats.org/officeDocument/2006/relationships" r:id="rId11"/>
              <a:extLst>
                <a:ext uri="{FF2B5EF4-FFF2-40B4-BE49-F238E27FC236}">
                  <a16:creationId xmlns:a16="http://schemas.microsoft.com/office/drawing/2014/main" id="{2AF08338-7359-4C74-9E47-A47AC6C51BE1}"/>
                </a:ext>
              </a:extLst>
            </xdr:cNvPr>
            <xdr:cNvSpPr txBox="1"/>
          </xdr:nvSpPr>
          <xdr:spPr>
            <a:xfrm>
              <a:off x="5037931" y="2764068"/>
              <a:ext cx="681850" cy="3046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9A03CD"/>
                  </a:solidFill>
                  <a:latin typeface="Arial Narrow" panose="020B0606020202030204" pitchFamily="34" charset="0"/>
                </a:rPr>
                <a:t>10MI26</a:t>
              </a:r>
              <a:endParaRPr kumimoji="1" lang="ja-JP" altLang="en-US" sz="1800" b="1">
                <a:solidFill>
                  <a:srgbClr val="9A03CD"/>
                </a:solidFill>
                <a:latin typeface="Arial Narrow" panose="020B0606020202030204" pitchFamily="34" charset="0"/>
              </a:endParaRPr>
            </a:p>
          </xdr:txBody>
        </xdr:sp>
        <xdr:sp macro="" textlink="">
          <xdr:nvSpPr>
            <xdr:cNvPr id="25" name="テキスト ボックス 24">
              <a:hlinkClick xmlns:r="http://schemas.openxmlformats.org/officeDocument/2006/relationships" r:id="rId12"/>
              <a:extLst>
                <a:ext uri="{FF2B5EF4-FFF2-40B4-BE49-F238E27FC236}">
                  <a16:creationId xmlns:a16="http://schemas.microsoft.com/office/drawing/2014/main" id="{923C3BA3-6823-45EC-91E7-37AC94AEFBCA}"/>
                </a:ext>
              </a:extLst>
            </xdr:cNvPr>
            <xdr:cNvSpPr txBox="1"/>
          </xdr:nvSpPr>
          <xdr:spPr>
            <a:xfrm>
              <a:off x="5464800" y="6870141"/>
              <a:ext cx="681850" cy="3046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009B00"/>
                  </a:solidFill>
                  <a:latin typeface="Arial Narrow" panose="020B0606020202030204" pitchFamily="34" charset="0"/>
                </a:rPr>
                <a:t>12MI27</a:t>
              </a:r>
              <a:endParaRPr kumimoji="1" lang="ja-JP" altLang="en-US" sz="1800" b="1">
                <a:solidFill>
                  <a:srgbClr val="009B00"/>
                </a:solidFill>
                <a:latin typeface="Arial Narrow" panose="020B0606020202030204" pitchFamily="34" charset="0"/>
              </a:endParaRPr>
            </a:p>
          </xdr:txBody>
        </xdr:sp>
        <xdr:sp macro="" textlink="">
          <xdr:nvSpPr>
            <xdr:cNvPr id="26" name="正方形/長方形 25">
              <a:extLst>
                <a:ext uri="{FF2B5EF4-FFF2-40B4-BE49-F238E27FC236}">
                  <a16:creationId xmlns:a16="http://schemas.microsoft.com/office/drawing/2014/main" id="{7B718A12-AC04-4BCD-BDB0-3F9AE5F064DE}"/>
                </a:ext>
              </a:extLst>
            </xdr:cNvPr>
            <xdr:cNvSpPr/>
          </xdr:nvSpPr>
          <xdr:spPr>
            <a:xfrm rot="1487256">
              <a:off x="2854326" y="2501899"/>
              <a:ext cx="1196975" cy="1047751"/>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58" name="グループ化 57">
              <a:extLst>
                <a:ext uri="{FF2B5EF4-FFF2-40B4-BE49-F238E27FC236}">
                  <a16:creationId xmlns:a16="http://schemas.microsoft.com/office/drawing/2014/main" id="{92B042EA-9ACE-463E-8F12-1375C35E2A50}"/>
                </a:ext>
              </a:extLst>
            </xdr:cNvPr>
            <xdr:cNvGrpSpPr/>
          </xdr:nvGrpSpPr>
          <xdr:grpSpPr>
            <a:xfrm>
              <a:off x="742156" y="5513388"/>
              <a:ext cx="1266028" cy="1387158"/>
              <a:chOff x="59531" y="5267326"/>
              <a:chExt cx="1273966" cy="1323658"/>
            </a:xfrm>
          </xdr:grpSpPr>
          <xdr:pic>
            <xdr:nvPicPr>
              <xdr:cNvPr id="27" name="図 26">
                <a:extLst>
                  <a:ext uri="{FF2B5EF4-FFF2-40B4-BE49-F238E27FC236}">
                    <a16:creationId xmlns:a16="http://schemas.microsoft.com/office/drawing/2014/main" id="{8F28ED6E-DC70-4645-9D74-156BF633092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9531" y="5267326"/>
                <a:ext cx="1157288" cy="1138237"/>
              </a:xfrm>
              <a:prstGeom prst="rect">
                <a:avLst/>
              </a:prstGeom>
            </xdr:spPr>
          </xdr:pic>
          <xdr:sp macro="" textlink="">
            <xdr:nvSpPr>
              <xdr:cNvPr id="28" name="テキスト ボックス 27">
                <a:extLst>
                  <a:ext uri="{FF2B5EF4-FFF2-40B4-BE49-F238E27FC236}">
                    <a16:creationId xmlns:a16="http://schemas.microsoft.com/office/drawing/2014/main" id="{5837B90B-B615-40AB-BFC5-BF8D90F68C8F}"/>
                  </a:ext>
                </a:extLst>
              </xdr:cNvPr>
              <xdr:cNvSpPr txBox="1"/>
            </xdr:nvSpPr>
            <xdr:spPr>
              <a:xfrm>
                <a:off x="1019172" y="5450681"/>
                <a:ext cx="314325"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600" b="1">
                    <a:latin typeface="Arial" panose="020B0604020202020204" pitchFamily="34" charset="0"/>
                    <a:cs typeface="Arial" panose="020B0604020202020204" pitchFamily="34" charset="0"/>
                  </a:rPr>
                  <a:t>N</a:t>
                </a:r>
                <a:endParaRPr kumimoji="1" lang="ja-JP" altLang="en-US" sz="1600" b="1">
                  <a:latin typeface="Arial" panose="020B0604020202020204" pitchFamily="34" charset="0"/>
                  <a:cs typeface="Arial" panose="020B0604020202020204" pitchFamily="34" charset="0"/>
                </a:endParaRPr>
              </a:p>
            </xdr:txBody>
          </xdr:sp>
          <xdr:sp macro="" textlink="">
            <xdr:nvSpPr>
              <xdr:cNvPr id="29" name="テキスト ボックス 28">
                <a:extLst>
                  <a:ext uri="{FF2B5EF4-FFF2-40B4-BE49-F238E27FC236}">
                    <a16:creationId xmlns:a16="http://schemas.microsoft.com/office/drawing/2014/main" id="{4B24B85E-D675-4D82-90B0-F7AAEE9D12F7}"/>
                  </a:ext>
                </a:extLst>
              </xdr:cNvPr>
              <xdr:cNvSpPr txBox="1"/>
            </xdr:nvSpPr>
            <xdr:spPr>
              <a:xfrm>
                <a:off x="357184" y="6262689"/>
                <a:ext cx="314325"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600" b="1">
                    <a:latin typeface="Arial" panose="020B0604020202020204" pitchFamily="34" charset="0"/>
                    <a:cs typeface="Arial" panose="020B0604020202020204" pitchFamily="34" charset="0"/>
                  </a:rPr>
                  <a:t>E</a:t>
                </a:r>
                <a:endParaRPr kumimoji="1" lang="ja-JP" altLang="en-US" sz="1600" b="1">
                  <a:latin typeface="Arial" panose="020B0604020202020204" pitchFamily="34" charset="0"/>
                  <a:cs typeface="Arial" panose="020B0604020202020204" pitchFamily="34" charset="0"/>
                </a:endParaRPr>
              </a:p>
            </xdr:txBody>
          </xdr:sp>
        </xdr:grpSp>
        <xdr:sp macro="" textlink="">
          <xdr:nvSpPr>
            <xdr:cNvPr id="61" name="正方形/長方形 60">
              <a:extLst>
                <a:ext uri="{FF2B5EF4-FFF2-40B4-BE49-F238E27FC236}">
                  <a16:creationId xmlns:a16="http://schemas.microsoft.com/office/drawing/2014/main" id="{FA018596-7E45-416B-884E-8DAF0E0FB57D}"/>
                </a:ext>
              </a:extLst>
            </xdr:cNvPr>
            <xdr:cNvSpPr/>
          </xdr:nvSpPr>
          <xdr:spPr>
            <a:xfrm rot="20634072">
              <a:off x="5966997" y="5762826"/>
              <a:ext cx="3326445" cy="1047751"/>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正方形/長方形 61">
              <a:extLst>
                <a:ext uri="{FF2B5EF4-FFF2-40B4-BE49-F238E27FC236}">
                  <a16:creationId xmlns:a16="http://schemas.microsoft.com/office/drawing/2014/main" id="{11663EED-4DDE-4389-B027-91A4592EB946}"/>
                </a:ext>
              </a:extLst>
            </xdr:cNvPr>
            <xdr:cNvSpPr/>
          </xdr:nvSpPr>
          <xdr:spPr>
            <a:xfrm rot="1589057">
              <a:off x="522285" y="4291224"/>
              <a:ext cx="3326445" cy="1199551"/>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5" name="テキスト ボックス 4">
            <a:extLst>
              <a:ext uri="{FF2B5EF4-FFF2-40B4-BE49-F238E27FC236}">
                <a16:creationId xmlns:a16="http://schemas.microsoft.com/office/drawing/2014/main" id="{D17FF311-28A0-45A6-ADC9-9FCBC6DA6B16}"/>
              </a:ext>
            </a:extLst>
          </xdr:cNvPr>
          <xdr:cNvSpPr txBox="1"/>
        </xdr:nvSpPr>
        <xdr:spPr>
          <a:xfrm>
            <a:off x="13804142" y="7364104"/>
            <a:ext cx="1961866"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1">
                <a:latin typeface="ＭＳ Ｐゴシック" panose="020B0600070205080204" pitchFamily="50" charset="-128"/>
                <a:ea typeface="ＭＳ Ｐゴシック" panose="020B0600070205080204" pitchFamily="50" charset="-128"/>
              </a:rPr>
              <a:t>深度</a:t>
            </a:r>
            <a:r>
              <a:rPr kumimoji="1" lang="en-US" altLang="ja-JP" sz="1800" b="1">
                <a:latin typeface="ＭＳ Ｐゴシック" panose="020B0600070205080204" pitchFamily="50" charset="-128"/>
                <a:ea typeface="ＭＳ Ｐゴシック" panose="020B0600070205080204" pitchFamily="50" charset="-128"/>
              </a:rPr>
              <a:t>500m</a:t>
            </a:r>
            <a:r>
              <a:rPr kumimoji="1" lang="ja-JP" altLang="en-US" sz="1800" b="1">
                <a:latin typeface="ＭＳ Ｐゴシック" panose="020B0600070205080204" pitchFamily="50" charset="-128"/>
                <a:ea typeface="ＭＳ Ｐゴシック" panose="020B0600070205080204" pitchFamily="50" charset="-128"/>
              </a:rPr>
              <a:t>研究</a:t>
            </a:r>
            <a:endParaRPr kumimoji="1" lang="en-US" altLang="ja-JP" sz="1800" b="1">
              <a:latin typeface="ＭＳ Ｐゴシック" panose="020B0600070205080204" pitchFamily="50" charset="-128"/>
              <a:ea typeface="ＭＳ Ｐゴシック" panose="020B0600070205080204" pitchFamily="50" charset="-128"/>
            </a:endParaRPr>
          </a:p>
          <a:p>
            <a:r>
              <a:rPr kumimoji="1" lang="ja-JP" altLang="en-US" sz="1800" b="1">
                <a:latin typeface="ＭＳ Ｐゴシック" panose="020B0600070205080204" pitchFamily="50" charset="-128"/>
                <a:ea typeface="ＭＳ Ｐゴシック" panose="020B0600070205080204" pitchFamily="50" charset="-128"/>
              </a:rPr>
              <a:t>アクセス北坑道</a:t>
            </a:r>
          </a:p>
        </xdr:txBody>
      </xdr:sp>
      <xdr:sp macro="" textlink="">
        <xdr:nvSpPr>
          <xdr:cNvPr id="84" name="テキスト ボックス 83">
            <a:extLst>
              <a:ext uri="{FF2B5EF4-FFF2-40B4-BE49-F238E27FC236}">
                <a16:creationId xmlns:a16="http://schemas.microsoft.com/office/drawing/2014/main" id="{0EDA9421-9966-4BD4-AB44-CDB037617975}"/>
              </a:ext>
            </a:extLst>
          </xdr:cNvPr>
          <xdr:cNvSpPr txBox="1"/>
        </xdr:nvSpPr>
        <xdr:spPr>
          <a:xfrm>
            <a:off x="9321990" y="5384041"/>
            <a:ext cx="1961866"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1">
                <a:latin typeface="ＭＳ Ｐゴシック" panose="020B0600070205080204" pitchFamily="50" charset="-128"/>
                <a:ea typeface="ＭＳ Ｐゴシック" panose="020B0600070205080204" pitchFamily="50" charset="-128"/>
              </a:rPr>
              <a:t>深度</a:t>
            </a:r>
            <a:r>
              <a:rPr kumimoji="1" lang="en-US" altLang="ja-JP" sz="1800" b="1">
                <a:latin typeface="ＭＳ Ｐゴシック" panose="020B0600070205080204" pitchFamily="50" charset="-128"/>
                <a:ea typeface="ＭＳ Ｐゴシック" panose="020B0600070205080204" pitchFamily="50" charset="-128"/>
              </a:rPr>
              <a:t>500m</a:t>
            </a:r>
            <a:r>
              <a:rPr kumimoji="1" lang="ja-JP" altLang="en-US" sz="1800" b="1">
                <a:latin typeface="ＭＳ Ｐゴシック" panose="020B0600070205080204" pitchFamily="50" charset="-128"/>
                <a:ea typeface="ＭＳ Ｐゴシック" panose="020B0600070205080204" pitchFamily="50" charset="-128"/>
              </a:rPr>
              <a:t>研究</a:t>
            </a:r>
            <a:endParaRPr kumimoji="1" lang="en-US" altLang="ja-JP" sz="1800" b="1">
              <a:latin typeface="ＭＳ Ｐゴシック" panose="020B0600070205080204" pitchFamily="50" charset="-128"/>
              <a:ea typeface="ＭＳ Ｐゴシック" panose="020B0600070205080204" pitchFamily="50" charset="-128"/>
            </a:endParaRPr>
          </a:p>
          <a:p>
            <a:r>
              <a:rPr kumimoji="1" lang="ja-JP" altLang="en-US" sz="1800" b="1">
                <a:latin typeface="ＭＳ Ｐゴシック" panose="020B0600070205080204" pitchFamily="50" charset="-128"/>
                <a:ea typeface="ＭＳ Ｐゴシック" panose="020B0600070205080204" pitchFamily="50" charset="-128"/>
              </a:rPr>
              <a:t>アクセス南坑道</a:t>
            </a:r>
          </a:p>
        </xdr:txBody>
      </xdr:sp>
      <xdr:sp macro="" textlink="">
        <xdr:nvSpPr>
          <xdr:cNvPr id="95" name="テキスト ボックス 94">
            <a:extLst>
              <a:ext uri="{FF2B5EF4-FFF2-40B4-BE49-F238E27FC236}">
                <a16:creationId xmlns:a16="http://schemas.microsoft.com/office/drawing/2014/main" id="{D2D0776E-EB7F-4A54-8CDA-A4D18D0E9C81}"/>
              </a:ext>
            </a:extLst>
          </xdr:cNvPr>
          <xdr:cNvSpPr txBox="1"/>
        </xdr:nvSpPr>
        <xdr:spPr>
          <a:xfrm>
            <a:off x="14999419" y="5969172"/>
            <a:ext cx="1961866"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1">
                <a:latin typeface="ＭＳ Ｐゴシック" panose="020B0600070205080204" pitchFamily="50" charset="-128"/>
                <a:ea typeface="ＭＳ Ｐゴシック" panose="020B0600070205080204" pitchFamily="50" charset="-128"/>
              </a:rPr>
              <a:t>深度</a:t>
            </a:r>
            <a:r>
              <a:rPr kumimoji="1" lang="en-US" altLang="ja-JP" sz="1800" b="1">
                <a:latin typeface="ＭＳ Ｐゴシック" panose="020B0600070205080204" pitchFamily="50" charset="-128"/>
                <a:ea typeface="ＭＳ Ｐゴシック" panose="020B0600070205080204" pitchFamily="50" charset="-128"/>
              </a:rPr>
              <a:t>300m</a:t>
            </a:r>
            <a:r>
              <a:rPr kumimoji="1" lang="ja-JP" altLang="en-US" sz="1800" b="1">
                <a:latin typeface="ＭＳ Ｐゴシック" panose="020B0600070205080204" pitchFamily="50" charset="-128"/>
                <a:ea typeface="ＭＳ Ｐゴシック" panose="020B0600070205080204" pitchFamily="50" charset="-128"/>
              </a:rPr>
              <a:t>研究</a:t>
            </a:r>
            <a:endParaRPr kumimoji="1" lang="en-US" altLang="ja-JP" sz="1800" b="1">
              <a:latin typeface="ＭＳ Ｐゴシック" panose="020B0600070205080204" pitchFamily="50" charset="-128"/>
              <a:ea typeface="ＭＳ Ｐゴシック" panose="020B0600070205080204" pitchFamily="50" charset="-128"/>
            </a:endParaRPr>
          </a:p>
          <a:p>
            <a:r>
              <a:rPr kumimoji="1" lang="ja-JP" altLang="en-US" sz="1800" b="1">
                <a:latin typeface="ＭＳ Ｐゴシック" panose="020B0600070205080204" pitchFamily="50" charset="-128"/>
                <a:ea typeface="ＭＳ Ｐゴシック" panose="020B0600070205080204" pitchFamily="50" charset="-128"/>
              </a:rPr>
              <a:t>アクセス坑道</a:t>
            </a:r>
          </a:p>
        </xdr:txBody>
      </xdr:sp>
      <xdr:sp macro="" textlink="">
        <xdr:nvSpPr>
          <xdr:cNvPr id="96" name="テキスト ボックス 95">
            <a:extLst>
              <a:ext uri="{FF2B5EF4-FFF2-40B4-BE49-F238E27FC236}">
                <a16:creationId xmlns:a16="http://schemas.microsoft.com/office/drawing/2014/main" id="{B0CD4A6C-2942-41BD-8338-3845597A08C9}"/>
              </a:ext>
            </a:extLst>
          </xdr:cNvPr>
          <xdr:cNvSpPr txBox="1"/>
        </xdr:nvSpPr>
        <xdr:spPr>
          <a:xfrm>
            <a:off x="9507900" y="3164558"/>
            <a:ext cx="2291726"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1">
                <a:latin typeface="ＭＳ Ｐゴシック" panose="020B0600070205080204" pitchFamily="50" charset="-128"/>
                <a:ea typeface="ＭＳ Ｐゴシック" panose="020B0600070205080204" pitchFamily="50" charset="-128"/>
              </a:rPr>
              <a:t>深度</a:t>
            </a:r>
            <a:r>
              <a:rPr kumimoji="1" lang="en-US" altLang="ja-JP" sz="1800" b="1">
                <a:latin typeface="ＭＳ Ｐゴシック" panose="020B0600070205080204" pitchFamily="50" charset="-128"/>
                <a:ea typeface="ＭＳ Ｐゴシック" panose="020B0600070205080204" pitchFamily="50" charset="-128"/>
              </a:rPr>
              <a:t>300m</a:t>
            </a:r>
            <a:r>
              <a:rPr kumimoji="1" lang="ja-JP" altLang="en-US" sz="1800" b="1">
                <a:latin typeface="ＭＳ Ｐゴシック" panose="020B0600070205080204" pitchFamily="50" charset="-128"/>
                <a:ea typeface="ＭＳ Ｐゴシック" panose="020B0600070205080204" pitchFamily="50" charset="-128"/>
              </a:rPr>
              <a:t>ボーリング横坑（換気立坑）</a:t>
            </a:r>
          </a:p>
        </xdr:txBody>
      </xdr:sp>
      <xdr:cxnSp macro="">
        <xdr:nvCxnSpPr>
          <xdr:cNvPr id="102" name="直線矢印コネクタ 101">
            <a:extLst>
              <a:ext uri="{FF2B5EF4-FFF2-40B4-BE49-F238E27FC236}">
                <a16:creationId xmlns:a16="http://schemas.microsoft.com/office/drawing/2014/main" id="{8D2D7F26-A336-4957-BF65-1419D7B00246}"/>
              </a:ext>
            </a:extLst>
          </xdr:cNvPr>
          <xdr:cNvCxnSpPr>
            <a:cxnSpLocks/>
            <a:stCxn id="5" idx="2"/>
          </xdr:cNvCxnSpPr>
        </xdr:nvCxnSpPr>
        <xdr:spPr>
          <a:xfrm flipH="1">
            <a:off x="14529179" y="8056601"/>
            <a:ext cx="255896" cy="92817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3" name="直線矢印コネクタ 102">
            <a:extLst>
              <a:ext uri="{FF2B5EF4-FFF2-40B4-BE49-F238E27FC236}">
                <a16:creationId xmlns:a16="http://schemas.microsoft.com/office/drawing/2014/main" id="{2EFF6073-C8C7-43AC-ABFC-647B3172A403}"/>
              </a:ext>
            </a:extLst>
          </xdr:cNvPr>
          <xdr:cNvCxnSpPr>
            <a:cxnSpLocks/>
            <a:stCxn id="84" idx="2"/>
          </xdr:cNvCxnSpPr>
        </xdr:nvCxnSpPr>
        <xdr:spPr>
          <a:xfrm flipH="1">
            <a:off x="9624516" y="6076539"/>
            <a:ext cx="678407" cy="662043"/>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4" name="直線矢印コネクタ 103">
            <a:extLst>
              <a:ext uri="{FF2B5EF4-FFF2-40B4-BE49-F238E27FC236}">
                <a16:creationId xmlns:a16="http://schemas.microsoft.com/office/drawing/2014/main" id="{C1B9007C-7A74-4EC7-ACD2-8B94D8E3A50F}"/>
              </a:ext>
            </a:extLst>
          </xdr:cNvPr>
          <xdr:cNvCxnSpPr>
            <a:cxnSpLocks/>
            <a:stCxn id="96" idx="2"/>
          </xdr:cNvCxnSpPr>
        </xdr:nvCxnSpPr>
        <xdr:spPr>
          <a:xfrm>
            <a:off x="10653763" y="3857055"/>
            <a:ext cx="1103214" cy="635333"/>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2" name="直線矢印コネクタ 111">
            <a:extLst>
              <a:ext uri="{FF2B5EF4-FFF2-40B4-BE49-F238E27FC236}">
                <a16:creationId xmlns:a16="http://schemas.microsoft.com/office/drawing/2014/main" id="{76F07518-6E56-4721-BF4A-F2F5B47EC51F}"/>
              </a:ext>
            </a:extLst>
          </xdr:cNvPr>
          <xdr:cNvCxnSpPr>
            <a:cxnSpLocks/>
            <a:stCxn id="95" idx="0"/>
          </xdr:cNvCxnSpPr>
        </xdr:nvCxnSpPr>
        <xdr:spPr>
          <a:xfrm flipH="1" flipV="1">
            <a:off x="15623843" y="5515970"/>
            <a:ext cx="356509" cy="453202"/>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9" name="テキスト ボックス 118">
            <a:extLst>
              <a:ext uri="{FF2B5EF4-FFF2-40B4-BE49-F238E27FC236}">
                <a16:creationId xmlns:a16="http://schemas.microsoft.com/office/drawing/2014/main" id="{8EF5B5EB-6F92-44DD-90C3-25A838D43A13}"/>
              </a:ext>
            </a:extLst>
          </xdr:cNvPr>
          <xdr:cNvSpPr txBox="1"/>
        </xdr:nvSpPr>
        <xdr:spPr>
          <a:xfrm>
            <a:off x="11383370" y="524694"/>
            <a:ext cx="1194179" cy="366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ＭＳ Ｐゴシック" panose="020B0600070205080204" pitchFamily="50" charset="-128"/>
                <a:ea typeface="ＭＳ Ｐゴシック" panose="020B0600070205080204" pitchFamily="50" charset="-128"/>
              </a:rPr>
              <a:t>換気立坑</a:t>
            </a:r>
          </a:p>
        </xdr:txBody>
      </xdr:sp>
      <xdr:sp macro="" textlink="">
        <xdr:nvSpPr>
          <xdr:cNvPr id="123" name="テキスト ボックス 122">
            <a:extLst>
              <a:ext uri="{FF2B5EF4-FFF2-40B4-BE49-F238E27FC236}">
                <a16:creationId xmlns:a16="http://schemas.microsoft.com/office/drawing/2014/main" id="{A72C99F2-EEF4-4C05-8DC5-89C0C2A16C6D}"/>
              </a:ext>
            </a:extLst>
          </xdr:cNvPr>
          <xdr:cNvSpPr txBox="1"/>
        </xdr:nvSpPr>
        <xdr:spPr>
          <a:xfrm>
            <a:off x="12772598" y="520713"/>
            <a:ext cx="932029" cy="366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ＭＳ Ｐゴシック" panose="020B0600070205080204" pitchFamily="50" charset="-128"/>
                <a:ea typeface="ＭＳ Ｐゴシック" panose="020B0600070205080204" pitchFamily="50" charset="-128"/>
              </a:rPr>
              <a:t>主立坑</a:t>
            </a:r>
          </a:p>
        </xdr:txBody>
      </xdr:sp>
    </xdr:grpSp>
    <xdr:clientData/>
  </xdr:twoCellAnchor>
  <xdr:twoCellAnchor>
    <xdr:from>
      <xdr:col>27</xdr:col>
      <xdr:colOff>234854</xdr:colOff>
      <xdr:row>1</xdr:row>
      <xdr:rowOff>61984</xdr:rowOff>
    </xdr:from>
    <xdr:to>
      <xdr:col>28</xdr:col>
      <xdr:colOff>568655</xdr:colOff>
      <xdr:row>5</xdr:row>
      <xdr:rowOff>117239</xdr:rowOff>
    </xdr:to>
    <xdr:sp macro="" textlink="">
      <xdr:nvSpPr>
        <xdr:cNvPr id="11" name="テキスト ボックス 10">
          <a:hlinkClick xmlns:r="http://schemas.openxmlformats.org/officeDocument/2006/relationships" r:id="rId14"/>
          <a:extLst>
            <a:ext uri="{FF2B5EF4-FFF2-40B4-BE49-F238E27FC236}">
              <a16:creationId xmlns:a16="http://schemas.microsoft.com/office/drawing/2014/main" id="{80B85D92-029E-4E87-8FBC-D4391A19B06C}"/>
            </a:ext>
          </a:extLst>
        </xdr:cNvPr>
        <xdr:cNvSpPr txBox="1"/>
      </xdr:nvSpPr>
      <xdr:spPr>
        <a:xfrm>
          <a:off x="18659332" y="232581"/>
          <a:ext cx="1016189" cy="737643"/>
        </a:xfrm>
        <a:prstGeom prst="rect">
          <a:avLst/>
        </a:prstGeom>
        <a:solidFill>
          <a:schemeClr val="bg1">
            <a:lumMod val="7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latin typeface="ＭＳ Ｐゴシック" panose="020B0600070205080204" pitchFamily="50" charset="-128"/>
              <a:ea typeface="ＭＳ Ｐゴシック" panose="020B0600070205080204" pitchFamily="50" charset="-128"/>
            </a:rPr>
            <a:t>地表</a:t>
          </a:r>
        </a:p>
      </xdr:txBody>
    </xdr:sp>
    <xdr:clientData/>
  </xdr:twoCellAnchor>
  <xdr:twoCellAnchor>
    <xdr:from>
      <xdr:col>13</xdr:col>
      <xdr:colOff>584848</xdr:colOff>
      <xdr:row>24</xdr:row>
      <xdr:rowOff>65593</xdr:rowOff>
    </xdr:from>
    <xdr:to>
      <xdr:col>15</xdr:col>
      <xdr:colOff>540063</xdr:colOff>
      <xdr:row>27</xdr:row>
      <xdr:rowOff>111333</xdr:rowOff>
    </xdr:to>
    <xdr:sp macro="" textlink="">
      <xdr:nvSpPr>
        <xdr:cNvPr id="81" name="矢印: 下 80">
          <a:extLst>
            <a:ext uri="{FF2B5EF4-FFF2-40B4-BE49-F238E27FC236}">
              <a16:creationId xmlns:a16="http://schemas.microsoft.com/office/drawing/2014/main" id="{B28084E4-208E-4341-A3E6-9DA7C1E168CC}"/>
            </a:ext>
          </a:extLst>
        </xdr:cNvPr>
        <xdr:cNvSpPr/>
      </xdr:nvSpPr>
      <xdr:spPr>
        <a:xfrm rot="6093552">
          <a:off x="9837123" y="3778691"/>
          <a:ext cx="557531" cy="1319991"/>
        </a:xfrm>
        <a:prstGeom prst="downArrow">
          <a:avLst>
            <a:gd name="adj1" fmla="val 23595"/>
            <a:gd name="adj2" fmla="val 64631"/>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57474</xdr:colOff>
      <xdr:row>1</xdr:row>
      <xdr:rowOff>76658</xdr:rowOff>
    </xdr:from>
    <xdr:to>
      <xdr:col>38</xdr:col>
      <xdr:colOff>156675</xdr:colOff>
      <xdr:row>17</xdr:row>
      <xdr:rowOff>5023</xdr:rowOff>
    </xdr:to>
    <xdr:grpSp>
      <xdr:nvGrpSpPr>
        <xdr:cNvPr id="37" name="グループ化 36">
          <a:extLst>
            <a:ext uri="{FF2B5EF4-FFF2-40B4-BE49-F238E27FC236}">
              <a16:creationId xmlns:a16="http://schemas.microsoft.com/office/drawing/2014/main" id="{36F1A958-2A28-4690-A93A-BB70EFAE738D}"/>
            </a:ext>
          </a:extLst>
        </xdr:cNvPr>
        <xdr:cNvGrpSpPr/>
      </xdr:nvGrpSpPr>
      <xdr:grpSpPr>
        <a:xfrm>
          <a:off x="22224747" y="249840"/>
          <a:ext cx="4255564" cy="2699274"/>
          <a:chOff x="20311752" y="903019"/>
          <a:chExt cx="4219587" cy="2696689"/>
        </a:xfrm>
      </xdr:grpSpPr>
      <xdr:sp macro="" textlink="">
        <xdr:nvSpPr>
          <xdr:cNvPr id="3" name="正方形/長方形 2">
            <a:extLst>
              <a:ext uri="{FF2B5EF4-FFF2-40B4-BE49-F238E27FC236}">
                <a16:creationId xmlns:a16="http://schemas.microsoft.com/office/drawing/2014/main" id="{4715D832-9BA6-4CF1-8FF8-A055157AEFAC}"/>
              </a:ext>
            </a:extLst>
          </xdr:cNvPr>
          <xdr:cNvSpPr/>
        </xdr:nvSpPr>
        <xdr:spPr>
          <a:xfrm>
            <a:off x="20311752" y="903019"/>
            <a:ext cx="4219587" cy="2696689"/>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18C3C008-02D6-4A41-8930-2B54D077701B}"/>
              </a:ext>
            </a:extLst>
          </xdr:cNvPr>
          <xdr:cNvSpPr txBox="1"/>
        </xdr:nvSpPr>
        <xdr:spPr>
          <a:xfrm>
            <a:off x="21104072" y="1340220"/>
            <a:ext cx="2526812" cy="31793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4070FF"/>
                </a:solidFill>
                <a:latin typeface="ＭＳ Ｐゴシック" panose="020B0600070205080204" pitchFamily="50" charset="-128"/>
                <a:ea typeface="ＭＳ Ｐゴシック" panose="020B0600070205080204" pitchFamily="50" charset="-128"/>
              </a:rPr>
              <a:t>地下水水圧観測ボーリング孔</a:t>
            </a:r>
          </a:p>
        </xdr:txBody>
      </xdr:sp>
      <xdr:sp macro="" textlink="">
        <xdr:nvSpPr>
          <xdr:cNvPr id="74" name="テキスト ボックス 73">
            <a:extLst>
              <a:ext uri="{FF2B5EF4-FFF2-40B4-BE49-F238E27FC236}">
                <a16:creationId xmlns:a16="http://schemas.microsoft.com/office/drawing/2014/main" id="{29B31ECA-A5B1-461B-85A9-B3D4B248F46C}"/>
              </a:ext>
            </a:extLst>
          </xdr:cNvPr>
          <xdr:cNvSpPr txBox="1"/>
        </xdr:nvSpPr>
        <xdr:spPr>
          <a:xfrm>
            <a:off x="21104072" y="1793590"/>
            <a:ext cx="2526812" cy="31793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009B00"/>
                </a:solidFill>
                <a:latin typeface="ＭＳ Ｐゴシック" panose="020B0600070205080204" pitchFamily="50" charset="-128"/>
                <a:ea typeface="ＭＳ Ｐゴシック" panose="020B0600070205080204" pitchFamily="50" charset="-128"/>
              </a:rPr>
              <a:t>パイロットボーリング孔</a:t>
            </a:r>
          </a:p>
        </xdr:txBody>
      </xdr:sp>
      <xdr:sp macro="" textlink="">
        <xdr:nvSpPr>
          <xdr:cNvPr id="82" name="テキスト ボックス 81">
            <a:extLst>
              <a:ext uri="{FF2B5EF4-FFF2-40B4-BE49-F238E27FC236}">
                <a16:creationId xmlns:a16="http://schemas.microsoft.com/office/drawing/2014/main" id="{EADBF723-A33C-4B75-B62D-E0A79C72C93F}"/>
              </a:ext>
            </a:extLst>
          </xdr:cNvPr>
          <xdr:cNvSpPr txBox="1"/>
        </xdr:nvSpPr>
        <xdr:spPr>
          <a:xfrm>
            <a:off x="21104072" y="2246961"/>
            <a:ext cx="2526812" cy="31793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9A03CD"/>
                </a:solidFill>
                <a:latin typeface="ＭＳ Ｐゴシック" panose="020B0600070205080204" pitchFamily="50" charset="-128"/>
                <a:ea typeface="ＭＳ Ｐゴシック" panose="020B0600070205080204" pitchFamily="50" charset="-128"/>
              </a:rPr>
              <a:t>地下水水質観測ボーリング孔</a:t>
            </a:r>
          </a:p>
        </xdr:txBody>
      </xdr:sp>
      <xdr:sp macro="" textlink="">
        <xdr:nvSpPr>
          <xdr:cNvPr id="83" name="テキスト ボックス 82">
            <a:extLst>
              <a:ext uri="{FF2B5EF4-FFF2-40B4-BE49-F238E27FC236}">
                <a16:creationId xmlns:a16="http://schemas.microsoft.com/office/drawing/2014/main" id="{99686792-D65B-47DB-BC17-55BEDACE7E99}"/>
              </a:ext>
            </a:extLst>
          </xdr:cNvPr>
          <xdr:cNvSpPr txBox="1"/>
        </xdr:nvSpPr>
        <xdr:spPr>
          <a:xfrm>
            <a:off x="21104073" y="2700331"/>
            <a:ext cx="3306868" cy="3179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9A6600"/>
                </a:solidFill>
                <a:latin typeface="ＭＳ Ｐゴシック" panose="020B0600070205080204" pitchFamily="50" charset="-128"/>
                <a:ea typeface="ＭＳ Ｐゴシック" panose="020B0600070205080204" pitchFamily="50" charset="-128"/>
              </a:rPr>
              <a:t>断層・割れ目に関する観測ボーリング孔</a:t>
            </a:r>
          </a:p>
        </xdr:txBody>
      </xdr:sp>
      <xdr:sp macro="" textlink="">
        <xdr:nvSpPr>
          <xdr:cNvPr id="85" name="テキスト ボックス 84">
            <a:extLst>
              <a:ext uri="{FF2B5EF4-FFF2-40B4-BE49-F238E27FC236}">
                <a16:creationId xmlns:a16="http://schemas.microsoft.com/office/drawing/2014/main" id="{F1D927D9-322C-447C-B644-E99072FE4526}"/>
              </a:ext>
            </a:extLst>
          </xdr:cNvPr>
          <xdr:cNvSpPr txBox="1"/>
        </xdr:nvSpPr>
        <xdr:spPr>
          <a:xfrm>
            <a:off x="21104073" y="3153702"/>
            <a:ext cx="3306868" cy="31793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E77A2"/>
                </a:solidFill>
                <a:latin typeface="ＭＳ Ｐゴシック" panose="020B0600070205080204" pitchFamily="50" charset="-128"/>
                <a:ea typeface="ＭＳ Ｐゴシック" panose="020B0600070205080204" pitchFamily="50" charset="-128"/>
              </a:rPr>
              <a:t>岩盤中の物質移動に関するボーリング孔</a:t>
            </a:r>
          </a:p>
        </xdr:txBody>
      </xdr:sp>
      <xdr:cxnSp macro="">
        <xdr:nvCxnSpPr>
          <xdr:cNvPr id="6" name="直線コネクタ 5">
            <a:extLst>
              <a:ext uri="{FF2B5EF4-FFF2-40B4-BE49-F238E27FC236}">
                <a16:creationId xmlns:a16="http://schemas.microsoft.com/office/drawing/2014/main" id="{405A8955-0A86-410D-842F-CE3C8A18B479}"/>
              </a:ext>
            </a:extLst>
          </xdr:cNvPr>
          <xdr:cNvCxnSpPr/>
        </xdr:nvCxnSpPr>
        <xdr:spPr>
          <a:xfrm>
            <a:off x="20559155" y="1499185"/>
            <a:ext cx="468000" cy="0"/>
          </a:xfrm>
          <a:prstGeom prst="line">
            <a:avLst/>
          </a:prstGeom>
          <a:ln w="38100">
            <a:solidFill>
              <a:srgbClr val="4070FF"/>
            </a:solidFill>
          </a:ln>
        </xdr:spPr>
        <xdr:style>
          <a:lnRef idx="1">
            <a:schemeClr val="accent1"/>
          </a:lnRef>
          <a:fillRef idx="0">
            <a:schemeClr val="accent1"/>
          </a:fillRef>
          <a:effectRef idx="0">
            <a:schemeClr val="accent1"/>
          </a:effectRef>
          <a:fontRef idx="minor">
            <a:schemeClr val="tx1"/>
          </a:fontRef>
        </xdr:style>
      </xdr:cxnSp>
      <xdr:cxnSp macro="">
        <xdr:nvCxnSpPr>
          <xdr:cNvPr id="90" name="直線コネクタ 89">
            <a:extLst>
              <a:ext uri="{FF2B5EF4-FFF2-40B4-BE49-F238E27FC236}">
                <a16:creationId xmlns:a16="http://schemas.microsoft.com/office/drawing/2014/main" id="{122F47BD-D0E0-4C8D-BBE7-76C0A35D69B5}"/>
              </a:ext>
            </a:extLst>
          </xdr:cNvPr>
          <xdr:cNvCxnSpPr/>
        </xdr:nvCxnSpPr>
        <xdr:spPr>
          <a:xfrm>
            <a:off x="20559155" y="1952556"/>
            <a:ext cx="468000" cy="0"/>
          </a:xfrm>
          <a:prstGeom prst="line">
            <a:avLst/>
          </a:prstGeom>
          <a:ln w="38100">
            <a:solidFill>
              <a:srgbClr val="009B00"/>
            </a:solidFill>
          </a:ln>
        </xdr:spPr>
        <xdr:style>
          <a:lnRef idx="1">
            <a:schemeClr val="accent1"/>
          </a:lnRef>
          <a:fillRef idx="0">
            <a:schemeClr val="accent1"/>
          </a:fillRef>
          <a:effectRef idx="0">
            <a:schemeClr val="accent1"/>
          </a:effectRef>
          <a:fontRef idx="minor">
            <a:schemeClr val="tx1"/>
          </a:fontRef>
        </xdr:style>
      </xdr:cxnSp>
      <xdr:cxnSp macro="">
        <xdr:nvCxnSpPr>
          <xdr:cNvPr id="91" name="直線コネクタ 90">
            <a:extLst>
              <a:ext uri="{FF2B5EF4-FFF2-40B4-BE49-F238E27FC236}">
                <a16:creationId xmlns:a16="http://schemas.microsoft.com/office/drawing/2014/main" id="{AA047264-2BBC-48B7-9D53-9B0854AD2D24}"/>
              </a:ext>
            </a:extLst>
          </xdr:cNvPr>
          <xdr:cNvCxnSpPr/>
        </xdr:nvCxnSpPr>
        <xdr:spPr>
          <a:xfrm>
            <a:off x="20559155" y="2405927"/>
            <a:ext cx="468000" cy="0"/>
          </a:xfrm>
          <a:prstGeom prst="line">
            <a:avLst/>
          </a:prstGeom>
          <a:ln w="38100">
            <a:solidFill>
              <a:srgbClr val="9A03CD"/>
            </a:solidFill>
          </a:ln>
        </xdr:spPr>
        <xdr:style>
          <a:lnRef idx="1">
            <a:schemeClr val="accent1"/>
          </a:lnRef>
          <a:fillRef idx="0">
            <a:schemeClr val="accent1"/>
          </a:fillRef>
          <a:effectRef idx="0">
            <a:schemeClr val="accent1"/>
          </a:effectRef>
          <a:fontRef idx="minor">
            <a:schemeClr val="tx1"/>
          </a:fontRef>
        </xdr:style>
      </xdr:cxnSp>
      <xdr:cxnSp macro="">
        <xdr:nvCxnSpPr>
          <xdr:cNvPr id="92" name="直線コネクタ 91">
            <a:extLst>
              <a:ext uri="{FF2B5EF4-FFF2-40B4-BE49-F238E27FC236}">
                <a16:creationId xmlns:a16="http://schemas.microsoft.com/office/drawing/2014/main" id="{4FD7336A-ADF8-4F09-B8ED-B6E87B0D29E6}"/>
              </a:ext>
            </a:extLst>
          </xdr:cNvPr>
          <xdr:cNvCxnSpPr/>
        </xdr:nvCxnSpPr>
        <xdr:spPr>
          <a:xfrm>
            <a:off x="20559155" y="2859298"/>
            <a:ext cx="468000" cy="0"/>
          </a:xfrm>
          <a:prstGeom prst="line">
            <a:avLst/>
          </a:prstGeom>
          <a:ln w="38100">
            <a:solidFill>
              <a:srgbClr val="9A6600"/>
            </a:solidFill>
          </a:ln>
        </xdr:spPr>
        <xdr:style>
          <a:lnRef idx="1">
            <a:schemeClr val="accent1"/>
          </a:lnRef>
          <a:fillRef idx="0">
            <a:schemeClr val="accent1"/>
          </a:fillRef>
          <a:effectRef idx="0">
            <a:schemeClr val="accent1"/>
          </a:effectRef>
          <a:fontRef idx="minor">
            <a:schemeClr val="tx1"/>
          </a:fontRef>
        </xdr:style>
      </xdr:cxnSp>
      <xdr:cxnSp macro="">
        <xdr:nvCxnSpPr>
          <xdr:cNvPr id="93" name="直線コネクタ 92">
            <a:extLst>
              <a:ext uri="{FF2B5EF4-FFF2-40B4-BE49-F238E27FC236}">
                <a16:creationId xmlns:a16="http://schemas.microsoft.com/office/drawing/2014/main" id="{B931064F-660C-4DAF-BC44-B2C4AD91C414}"/>
              </a:ext>
            </a:extLst>
          </xdr:cNvPr>
          <xdr:cNvCxnSpPr/>
        </xdr:nvCxnSpPr>
        <xdr:spPr>
          <a:xfrm>
            <a:off x="20559155" y="3312668"/>
            <a:ext cx="468000" cy="0"/>
          </a:xfrm>
          <a:prstGeom prst="line">
            <a:avLst/>
          </a:prstGeom>
          <a:ln w="38100">
            <a:solidFill>
              <a:srgbClr val="FE77A2"/>
            </a:solidFill>
          </a:ln>
        </xdr:spPr>
        <xdr:style>
          <a:lnRef idx="1">
            <a:schemeClr val="accent1"/>
          </a:lnRef>
          <a:fillRef idx="0">
            <a:schemeClr val="accent1"/>
          </a:fillRef>
          <a:effectRef idx="0">
            <a:schemeClr val="accent1"/>
          </a:effectRef>
          <a:fontRef idx="minor">
            <a:schemeClr val="tx1"/>
          </a:fontRef>
        </xdr:style>
      </xdr:cxnSp>
      <xdr:sp macro="" textlink="">
        <xdr:nvSpPr>
          <xdr:cNvPr id="94" name="テキスト ボックス 93">
            <a:extLst>
              <a:ext uri="{FF2B5EF4-FFF2-40B4-BE49-F238E27FC236}">
                <a16:creationId xmlns:a16="http://schemas.microsoft.com/office/drawing/2014/main" id="{12A2AD7F-1573-426E-85CB-B2DFBBE94082}"/>
              </a:ext>
            </a:extLst>
          </xdr:cNvPr>
          <xdr:cNvSpPr txBox="1"/>
        </xdr:nvSpPr>
        <xdr:spPr>
          <a:xfrm>
            <a:off x="22123865" y="935964"/>
            <a:ext cx="595361" cy="31793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ＭＳ Ｐゴシック" panose="020B0600070205080204" pitchFamily="50" charset="-128"/>
                <a:ea typeface="ＭＳ Ｐゴシック" panose="020B0600070205080204" pitchFamily="50" charset="-128"/>
              </a:rPr>
              <a:t>凡例</a:t>
            </a:r>
          </a:p>
        </xdr:txBody>
      </xdr:sp>
    </xdr:grpSp>
    <xdr:clientData/>
  </xdr:twoCellAnchor>
  <xdr:twoCellAnchor>
    <xdr:from>
      <xdr:col>28</xdr:col>
      <xdr:colOff>478144</xdr:colOff>
      <xdr:row>29</xdr:row>
      <xdr:rowOff>95534</xdr:rowOff>
    </xdr:from>
    <xdr:to>
      <xdr:col>38</xdr:col>
      <xdr:colOff>597090</xdr:colOff>
      <xdr:row>57</xdr:row>
      <xdr:rowOff>1562</xdr:rowOff>
    </xdr:to>
    <xdr:grpSp>
      <xdr:nvGrpSpPr>
        <xdr:cNvPr id="138" name="グループ化 137">
          <a:extLst>
            <a:ext uri="{FF2B5EF4-FFF2-40B4-BE49-F238E27FC236}">
              <a16:creationId xmlns:a16="http://schemas.microsoft.com/office/drawing/2014/main" id="{F8FF1B24-C72E-42EB-81EB-65D1CD5ACCC0}"/>
            </a:ext>
          </a:extLst>
        </xdr:cNvPr>
        <xdr:cNvGrpSpPr/>
      </xdr:nvGrpSpPr>
      <xdr:grpSpPr>
        <a:xfrm>
          <a:off x="19874508" y="5117807"/>
          <a:ext cx="7046218" cy="4755119"/>
          <a:chOff x="19585010" y="5042847"/>
          <a:chExt cx="6942826" cy="4682745"/>
        </a:xfrm>
      </xdr:grpSpPr>
      <xdr:grpSp>
        <xdr:nvGrpSpPr>
          <xdr:cNvPr id="115" name="グループ化 114">
            <a:extLst>
              <a:ext uri="{FF2B5EF4-FFF2-40B4-BE49-F238E27FC236}">
                <a16:creationId xmlns:a16="http://schemas.microsoft.com/office/drawing/2014/main" id="{4A1CFC94-DBA1-4083-8621-D1CA7C8382B4}"/>
              </a:ext>
            </a:extLst>
          </xdr:cNvPr>
          <xdr:cNvGrpSpPr/>
        </xdr:nvGrpSpPr>
        <xdr:grpSpPr>
          <a:xfrm>
            <a:off x="19585010" y="5042847"/>
            <a:ext cx="6942826" cy="4682745"/>
            <a:chOff x="19585010" y="5042847"/>
            <a:chExt cx="6942826" cy="4682745"/>
          </a:xfrm>
        </xdr:grpSpPr>
        <xdr:grpSp>
          <xdr:nvGrpSpPr>
            <xdr:cNvPr id="7" name="グループ化 6">
              <a:extLst>
                <a:ext uri="{FF2B5EF4-FFF2-40B4-BE49-F238E27FC236}">
                  <a16:creationId xmlns:a16="http://schemas.microsoft.com/office/drawing/2014/main" id="{F8054435-93A8-4844-9B29-6EBAD2F361A7}"/>
                </a:ext>
              </a:extLst>
            </xdr:cNvPr>
            <xdr:cNvGrpSpPr/>
          </xdr:nvGrpSpPr>
          <xdr:grpSpPr>
            <a:xfrm>
              <a:off x="19585010" y="5789937"/>
              <a:ext cx="6942826" cy="3935655"/>
              <a:chOff x="19395163" y="653723"/>
              <a:chExt cx="7076456" cy="3845880"/>
            </a:xfrm>
          </xdr:grpSpPr>
          <xdr:grpSp>
            <xdr:nvGrpSpPr>
              <xdr:cNvPr id="88" name="グループ化 87">
                <a:extLst>
                  <a:ext uri="{FF2B5EF4-FFF2-40B4-BE49-F238E27FC236}">
                    <a16:creationId xmlns:a16="http://schemas.microsoft.com/office/drawing/2014/main" id="{C9B4EC30-A80D-40C1-BB26-E270529D9436}"/>
                  </a:ext>
                </a:extLst>
              </xdr:cNvPr>
              <xdr:cNvGrpSpPr/>
            </xdr:nvGrpSpPr>
            <xdr:grpSpPr>
              <a:xfrm>
                <a:off x="19466487" y="653723"/>
                <a:ext cx="7005132" cy="3845880"/>
                <a:chOff x="7115175" y="7058025"/>
                <a:chExt cx="7004998" cy="3850903"/>
              </a:xfrm>
            </xdr:grpSpPr>
            <xdr:pic>
              <xdr:nvPicPr>
                <xdr:cNvPr id="64" name="図 63">
                  <a:extLst>
                    <a:ext uri="{FF2B5EF4-FFF2-40B4-BE49-F238E27FC236}">
                      <a16:creationId xmlns:a16="http://schemas.microsoft.com/office/drawing/2014/main" id="{D60D9925-37B5-4E6A-A927-EDFE5F44DE52}"/>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5901" t="20693" r="18500" b="2549"/>
                <a:stretch/>
              </xdr:blipFill>
              <xdr:spPr>
                <a:xfrm>
                  <a:off x="7115175" y="7058025"/>
                  <a:ext cx="6960393" cy="3850903"/>
                </a:xfrm>
                <a:prstGeom prst="rect">
                  <a:avLst/>
                </a:prstGeom>
                <a:ln>
                  <a:solidFill>
                    <a:schemeClr val="tx1"/>
                  </a:solidFill>
                </a:ln>
              </xdr:spPr>
            </xdr:pic>
            <xdr:sp macro="" textlink="">
              <xdr:nvSpPr>
                <xdr:cNvPr id="66" name="テキスト ボックス 65">
                  <a:hlinkClick xmlns:r="http://schemas.openxmlformats.org/officeDocument/2006/relationships" r:id="rId16"/>
                  <a:extLst>
                    <a:ext uri="{FF2B5EF4-FFF2-40B4-BE49-F238E27FC236}">
                      <a16:creationId xmlns:a16="http://schemas.microsoft.com/office/drawing/2014/main" id="{35E93DB6-75C2-480F-BF61-DF3F6E267B5D}"/>
                    </a:ext>
                  </a:extLst>
                </xdr:cNvPr>
                <xdr:cNvSpPr txBox="1"/>
              </xdr:nvSpPr>
              <xdr:spPr>
                <a:xfrm>
                  <a:off x="11988924" y="7895650"/>
                  <a:ext cx="831133" cy="348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4070FF"/>
                      </a:solidFill>
                      <a:latin typeface="Arial Narrow" panose="020B0606020202030204" pitchFamily="34" charset="0"/>
                    </a:rPr>
                    <a:t>12MI33</a:t>
                  </a:r>
                  <a:endParaRPr kumimoji="1" lang="ja-JP" altLang="en-US" sz="1800" b="1">
                    <a:solidFill>
                      <a:srgbClr val="4070FF"/>
                    </a:solidFill>
                    <a:latin typeface="Arial Narrow" panose="020B0606020202030204" pitchFamily="34" charset="0"/>
                  </a:endParaRPr>
                </a:p>
              </xdr:txBody>
            </xdr:sp>
            <xdr:sp macro="" textlink="">
              <xdr:nvSpPr>
                <xdr:cNvPr id="67" name="テキスト ボックス 66">
                  <a:hlinkClick xmlns:r="http://schemas.openxmlformats.org/officeDocument/2006/relationships" r:id="rId17"/>
                  <a:extLst>
                    <a:ext uri="{FF2B5EF4-FFF2-40B4-BE49-F238E27FC236}">
                      <a16:creationId xmlns:a16="http://schemas.microsoft.com/office/drawing/2014/main" id="{D10E7F11-530B-49A1-BE94-B315084AD89F}"/>
                    </a:ext>
                  </a:extLst>
                </xdr:cNvPr>
                <xdr:cNvSpPr txBox="1"/>
              </xdr:nvSpPr>
              <xdr:spPr>
                <a:xfrm>
                  <a:off x="13289040" y="8159824"/>
                  <a:ext cx="831133" cy="348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4070FF"/>
                      </a:solidFill>
                      <a:latin typeface="Arial Narrow" panose="020B0606020202030204" pitchFamily="34" charset="0"/>
                    </a:rPr>
                    <a:t>13MI41</a:t>
                  </a:r>
                  <a:endParaRPr kumimoji="1" lang="ja-JP" altLang="en-US" sz="1800" b="1">
                    <a:solidFill>
                      <a:srgbClr val="4070FF"/>
                    </a:solidFill>
                    <a:latin typeface="Arial Narrow" panose="020B0606020202030204" pitchFamily="34" charset="0"/>
                  </a:endParaRPr>
                </a:p>
              </xdr:txBody>
            </xdr:sp>
            <xdr:sp macro="" textlink="">
              <xdr:nvSpPr>
                <xdr:cNvPr id="68" name="テキスト ボックス 67">
                  <a:hlinkClick xmlns:r="http://schemas.openxmlformats.org/officeDocument/2006/relationships" r:id="rId18"/>
                  <a:extLst>
                    <a:ext uri="{FF2B5EF4-FFF2-40B4-BE49-F238E27FC236}">
                      <a16:creationId xmlns:a16="http://schemas.microsoft.com/office/drawing/2014/main" id="{BB003901-C70D-482E-91CA-C793D7655098}"/>
                    </a:ext>
                  </a:extLst>
                </xdr:cNvPr>
                <xdr:cNvSpPr txBox="1"/>
              </xdr:nvSpPr>
              <xdr:spPr>
                <a:xfrm>
                  <a:off x="12132197" y="9487113"/>
                  <a:ext cx="831133" cy="348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4070FF"/>
                      </a:solidFill>
                      <a:latin typeface="Arial Narrow" panose="020B0606020202030204" pitchFamily="34" charset="0"/>
                    </a:rPr>
                    <a:t>18MI65</a:t>
                  </a:r>
                  <a:endParaRPr kumimoji="1" lang="ja-JP" altLang="en-US" sz="1800" b="1">
                    <a:solidFill>
                      <a:srgbClr val="4070FF"/>
                    </a:solidFill>
                    <a:latin typeface="Arial Narrow" panose="020B0606020202030204" pitchFamily="34" charset="0"/>
                  </a:endParaRPr>
                </a:p>
              </xdr:txBody>
            </xdr:sp>
            <xdr:sp macro="" textlink="">
              <xdr:nvSpPr>
                <xdr:cNvPr id="69" name="テキスト ボックス 68">
                  <a:hlinkClick xmlns:r="http://schemas.openxmlformats.org/officeDocument/2006/relationships" r:id="rId19"/>
                  <a:extLst>
                    <a:ext uri="{FF2B5EF4-FFF2-40B4-BE49-F238E27FC236}">
                      <a16:creationId xmlns:a16="http://schemas.microsoft.com/office/drawing/2014/main" id="{09CDB362-9E5B-415F-A62E-435175B96E01}"/>
                    </a:ext>
                  </a:extLst>
                </xdr:cNvPr>
                <xdr:cNvSpPr txBox="1"/>
              </xdr:nvSpPr>
              <xdr:spPr>
                <a:xfrm>
                  <a:off x="11360359" y="10492007"/>
                  <a:ext cx="831133" cy="348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4070FF"/>
                      </a:solidFill>
                      <a:latin typeface="Arial Narrow" panose="020B0606020202030204" pitchFamily="34" charset="0"/>
                    </a:rPr>
                    <a:t>13MI39</a:t>
                  </a:r>
                  <a:endParaRPr kumimoji="1" lang="ja-JP" altLang="en-US" sz="1800" b="1">
                    <a:solidFill>
                      <a:srgbClr val="4070FF"/>
                    </a:solidFill>
                    <a:latin typeface="Arial Narrow" panose="020B0606020202030204" pitchFamily="34" charset="0"/>
                  </a:endParaRPr>
                </a:p>
              </xdr:txBody>
            </xdr:sp>
            <xdr:sp macro="" textlink="">
              <xdr:nvSpPr>
                <xdr:cNvPr id="70" name="テキスト ボックス 69">
                  <a:hlinkClick xmlns:r="http://schemas.openxmlformats.org/officeDocument/2006/relationships" r:id="rId20"/>
                  <a:extLst>
                    <a:ext uri="{FF2B5EF4-FFF2-40B4-BE49-F238E27FC236}">
                      <a16:creationId xmlns:a16="http://schemas.microsoft.com/office/drawing/2014/main" id="{BD4C1E53-BDFB-4BAE-B73D-A882EC3D1068}"/>
                    </a:ext>
                  </a:extLst>
                </xdr:cNvPr>
                <xdr:cNvSpPr txBox="1"/>
              </xdr:nvSpPr>
              <xdr:spPr>
                <a:xfrm>
                  <a:off x="8037862" y="8332732"/>
                  <a:ext cx="831133" cy="348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4070FF"/>
                      </a:solidFill>
                      <a:latin typeface="Arial Narrow" panose="020B0606020202030204" pitchFamily="34" charset="0"/>
                    </a:rPr>
                    <a:t>13MI40</a:t>
                  </a:r>
                  <a:endParaRPr kumimoji="1" lang="ja-JP" altLang="en-US" sz="1800" b="1">
                    <a:solidFill>
                      <a:srgbClr val="4070FF"/>
                    </a:solidFill>
                    <a:latin typeface="Arial Narrow" panose="020B0606020202030204" pitchFamily="34" charset="0"/>
                  </a:endParaRPr>
                </a:p>
              </xdr:txBody>
            </xdr:sp>
            <xdr:sp macro="" textlink="">
              <xdr:nvSpPr>
                <xdr:cNvPr id="71" name="テキスト ボックス 70">
                  <a:hlinkClick xmlns:r="http://schemas.openxmlformats.org/officeDocument/2006/relationships" r:id="rId21"/>
                  <a:extLst>
                    <a:ext uri="{FF2B5EF4-FFF2-40B4-BE49-F238E27FC236}">
                      <a16:creationId xmlns:a16="http://schemas.microsoft.com/office/drawing/2014/main" id="{0531F968-B1A5-44A1-BD21-B5674790EEE9}"/>
                    </a:ext>
                  </a:extLst>
                </xdr:cNvPr>
                <xdr:cNvSpPr txBox="1"/>
              </xdr:nvSpPr>
              <xdr:spPr>
                <a:xfrm>
                  <a:off x="8065341" y="7825283"/>
                  <a:ext cx="831133" cy="348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4070FF"/>
                      </a:solidFill>
                      <a:latin typeface="Arial Narrow" panose="020B0606020202030204" pitchFamily="34" charset="0"/>
                    </a:rPr>
                    <a:t>13MI38</a:t>
                  </a:r>
                  <a:endParaRPr kumimoji="1" lang="ja-JP" altLang="en-US" sz="1800" b="1">
                    <a:solidFill>
                      <a:srgbClr val="4070FF"/>
                    </a:solidFill>
                    <a:latin typeface="Arial Narrow" panose="020B0606020202030204" pitchFamily="34" charset="0"/>
                  </a:endParaRPr>
                </a:p>
              </xdr:txBody>
            </xdr:sp>
          </xdr:grpSp>
          <xdr:sp macro="" textlink="">
            <xdr:nvSpPr>
              <xdr:cNvPr id="75" name="テキスト ボックス 74">
                <a:extLst>
                  <a:ext uri="{FF2B5EF4-FFF2-40B4-BE49-F238E27FC236}">
                    <a16:creationId xmlns:a16="http://schemas.microsoft.com/office/drawing/2014/main" id="{35154EDF-783F-46DE-A084-53751DA077FF}"/>
                  </a:ext>
                </a:extLst>
              </xdr:cNvPr>
              <xdr:cNvSpPr txBox="1"/>
            </xdr:nvSpPr>
            <xdr:spPr>
              <a:xfrm>
                <a:off x="19783425" y="4019550"/>
                <a:ext cx="319018" cy="318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600" b="1">
                    <a:latin typeface="Arial" panose="020B0604020202020204" pitchFamily="34" charset="0"/>
                    <a:cs typeface="Arial" panose="020B0604020202020204" pitchFamily="34" charset="0"/>
                  </a:rPr>
                  <a:t>N</a:t>
                </a:r>
                <a:endParaRPr kumimoji="1" lang="ja-JP" altLang="en-US" sz="1600" b="1">
                  <a:latin typeface="Arial" panose="020B0604020202020204" pitchFamily="34" charset="0"/>
                  <a:cs typeface="Arial" panose="020B0604020202020204" pitchFamily="34" charset="0"/>
                </a:endParaRPr>
              </a:p>
            </xdr:txBody>
          </xdr:sp>
          <xdr:sp macro="" textlink="">
            <xdr:nvSpPr>
              <xdr:cNvPr id="76" name="テキスト ボックス 75">
                <a:extLst>
                  <a:ext uri="{FF2B5EF4-FFF2-40B4-BE49-F238E27FC236}">
                    <a16:creationId xmlns:a16="http://schemas.microsoft.com/office/drawing/2014/main" id="{A87DAD74-4A4D-4511-8541-079349D7AB08}"/>
                  </a:ext>
                </a:extLst>
              </xdr:cNvPr>
              <xdr:cNvSpPr txBox="1"/>
            </xdr:nvSpPr>
            <xdr:spPr>
              <a:xfrm>
                <a:off x="19395163" y="3742744"/>
                <a:ext cx="314255" cy="318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600" b="1">
                    <a:latin typeface="Arial" panose="020B0604020202020204" pitchFamily="34" charset="0"/>
                    <a:cs typeface="Arial" panose="020B0604020202020204" pitchFamily="34" charset="0"/>
                  </a:rPr>
                  <a:t>E</a:t>
                </a:r>
                <a:endParaRPr kumimoji="1" lang="ja-JP" altLang="en-US" sz="1600" b="1">
                  <a:latin typeface="Arial" panose="020B0604020202020204" pitchFamily="34" charset="0"/>
                  <a:cs typeface="Arial" panose="020B0604020202020204" pitchFamily="34" charset="0"/>
                </a:endParaRPr>
              </a:p>
            </xdr:txBody>
          </xdr:sp>
        </xdr:grpSp>
        <xdr:sp macro="" textlink="">
          <xdr:nvSpPr>
            <xdr:cNvPr id="97" name="テキスト ボックス 96">
              <a:extLst>
                <a:ext uri="{FF2B5EF4-FFF2-40B4-BE49-F238E27FC236}">
                  <a16:creationId xmlns:a16="http://schemas.microsoft.com/office/drawing/2014/main" id="{BD94ACCB-6DDF-4DF6-B798-EE3866346A61}"/>
                </a:ext>
              </a:extLst>
            </xdr:cNvPr>
            <xdr:cNvSpPr txBox="1"/>
          </xdr:nvSpPr>
          <xdr:spPr>
            <a:xfrm>
              <a:off x="21704491" y="5042847"/>
              <a:ext cx="1961866"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1">
                  <a:latin typeface="ＭＳ Ｐゴシック" panose="020B0600070205080204" pitchFamily="50" charset="-128"/>
                  <a:ea typeface="ＭＳ Ｐゴシック" panose="020B0600070205080204" pitchFamily="50" charset="-128"/>
                </a:rPr>
                <a:t>深度</a:t>
              </a:r>
              <a:r>
                <a:rPr kumimoji="1" lang="en-US" altLang="ja-JP" sz="1800" b="1">
                  <a:latin typeface="ＭＳ Ｐゴシック" panose="020B0600070205080204" pitchFamily="50" charset="-128"/>
                  <a:ea typeface="ＭＳ Ｐゴシック" panose="020B0600070205080204" pitchFamily="50" charset="-128"/>
                </a:rPr>
                <a:t>500m</a:t>
              </a:r>
              <a:r>
                <a:rPr kumimoji="1" lang="ja-JP" altLang="en-US" sz="1800" b="1">
                  <a:latin typeface="ＭＳ Ｐゴシック" panose="020B0600070205080204" pitchFamily="50" charset="-128"/>
                  <a:ea typeface="ＭＳ Ｐゴシック" panose="020B0600070205080204" pitchFamily="50" charset="-128"/>
                </a:rPr>
                <a:t>研究</a:t>
              </a:r>
              <a:endParaRPr kumimoji="1" lang="en-US" altLang="ja-JP" sz="1800" b="1">
                <a:latin typeface="ＭＳ Ｐゴシック" panose="020B0600070205080204" pitchFamily="50" charset="-128"/>
                <a:ea typeface="ＭＳ Ｐゴシック" panose="020B0600070205080204" pitchFamily="50" charset="-128"/>
              </a:endParaRPr>
            </a:p>
            <a:p>
              <a:r>
                <a:rPr kumimoji="1" lang="ja-JP" altLang="en-US" sz="1800" b="1">
                  <a:latin typeface="ＭＳ Ｐゴシック" panose="020B0600070205080204" pitchFamily="50" charset="-128"/>
                  <a:ea typeface="ＭＳ Ｐゴシック" panose="020B0600070205080204" pitchFamily="50" charset="-128"/>
                </a:rPr>
                <a:t>アクセス北坑道</a:t>
              </a:r>
            </a:p>
          </xdr:txBody>
        </xdr:sp>
        <xdr:sp macro="" textlink="">
          <xdr:nvSpPr>
            <xdr:cNvPr id="98" name="テキスト ボックス 97">
              <a:extLst>
                <a:ext uri="{FF2B5EF4-FFF2-40B4-BE49-F238E27FC236}">
                  <a16:creationId xmlns:a16="http://schemas.microsoft.com/office/drawing/2014/main" id="{17BD75C4-0393-42F4-BCC8-12720392A129}"/>
                </a:ext>
              </a:extLst>
            </xdr:cNvPr>
            <xdr:cNvSpPr txBox="1"/>
          </xdr:nvSpPr>
          <xdr:spPr>
            <a:xfrm>
              <a:off x="22301581" y="8056727"/>
              <a:ext cx="1183942"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1">
                  <a:latin typeface="ＭＳ Ｐゴシック" panose="020B0600070205080204" pitchFamily="50" charset="-128"/>
                  <a:ea typeface="ＭＳ Ｐゴシック" panose="020B0600070205080204" pitchFamily="50" charset="-128"/>
                </a:rPr>
                <a:t>冠水坑道</a:t>
              </a:r>
            </a:p>
          </xdr:txBody>
        </xdr:sp>
        <xdr:sp macro="" textlink="">
          <xdr:nvSpPr>
            <xdr:cNvPr id="99" name="テキスト ボックス 98">
              <a:extLst>
                <a:ext uri="{FF2B5EF4-FFF2-40B4-BE49-F238E27FC236}">
                  <a16:creationId xmlns:a16="http://schemas.microsoft.com/office/drawing/2014/main" id="{F5B500C4-56DA-4A54-8E77-C1883DE1D622}"/>
                </a:ext>
              </a:extLst>
            </xdr:cNvPr>
            <xdr:cNvSpPr txBox="1"/>
          </xdr:nvSpPr>
          <xdr:spPr>
            <a:xfrm>
              <a:off x="21430398" y="7626255"/>
              <a:ext cx="661916"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1">
                  <a:latin typeface="ＭＳ Ｐゴシック" panose="020B0600070205080204" pitchFamily="50" charset="-128"/>
                  <a:ea typeface="ＭＳ Ｐゴシック" panose="020B0600070205080204" pitchFamily="50" charset="-128"/>
                </a:rPr>
                <a:t>斜坑</a:t>
              </a:r>
            </a:p>
          </xdr:txBody>
        </xdr:sp>
        <xdr:cxnSp macro="">
          <xdr:nvCxnSpPr>
            <xdr:cNvPr id="101" name="直線矢印コネクタ 100">
              <a:extLst>
                <a:ext uri="{FF2B5EF4-FFF2-40B4-BE49-F238E27FC236}">
                  <a16:creationId xmlns:a16="http://schemas.microsoft.com/office/drawing/2014/main" id="{74DB165B-DE06-4ABD-99AC-39A0A3DB2610}"/>
                </a:ext>
              </a:extLst>
            </xdr:cNvPr>
            <xdr:cNvCxnSpPr>
              <a:cxnSpLocks/>
              <a:stCxn id="99" idx="0"/>
            </xdr:cNvCxnSpPr>
          </xdr:nvCxnSpPr>
          <xdr:spPr>
            <a:xfrm flipV="1">
              <a:off x="21761356" y="6823882"/>
              <a:ext cx="217227" cy="802373"/>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7" name="直線矢印コネクタ 106">
              <a:extLst>
                <a:ext uri="{FF2B5EF4-FFF2-40B4-BE49-F238E27FC236}">
                  <a16:creationId xmlns:a16="http://schemas.microsoft.com/office/drawing/2014/main" id="{C7E0434E-0E9A-4418-9760-C63497FEF9F2}"/>
                </a:ext>
              </a:extLst>
            </xdr:cNvPr>
            <xdr:cNvCxnSpPr>
              <a:cxnSpLocks/>
            </xdr:cNvCxnSpPr>
          </xdr:nvCxnSpPr>
          <xdr:spPr>
            <a:xfrm flipH="1">
              <a:off x="22447724" y="5615486"/>
              <a:ext cx="255897" cy="483358"/>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00" name="直線矢印コネクタ 99">
            <a:extLst>
              <a:ext uri="{FF2B5EF4-FFF2-40B4-BE49-F238E27FC236}">
                <a16:creationId xmlns:a16="http://schemas.microsoft.com/office/drawing/2014/main" id="{6E76C5F5-8481-45E4-BBA7-543FEE78B6CD}"/>
              </a:ext>
            </a:extLst>
          </xdr:cNvPr>
          <xdr:cNvCxnSpPr>
            <a:cxnSpLocks/>
            <a:stCxn id="98" idx="0"/>
          </xdr:cNvCxnSpPr>
        </xdr:nvCxnSpPr>
        <xdr:spPr>
          <a:xfrm flipV="1">
            <a:off x="22893552" y="7321456"/>
            <a:ext cx="407157" cy="735271"/>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512287</xdr:colOff>
      <xdr:row>34</xdr:row>
      <xdr:rowOff>63294</xdr:rowOff>
    </xdr:from>
    <xdr:to>
      <xdr:col>11</xdr:col>
      <xdr:colOff>102503</xdr:colOff>
      <xdr:row>62</xdr:row>
      <xdr:rowOff>68774</xdr:rowOff>
    </xdr:to>
    <xdr:grpSp>
      <xdr:nvGrpSpPr>
        <xdr:cNvPr id="116" name="グループ化 115">
          <a:extLst>
            <a:ext uri="{FF2B5EF4-FFF2-40B4-BE49-F238E27FC236}">
              <a16:creationId xmlns:a16="http://schemas.microsoft.com/office/drawing/2014/main" id="{1C19D4D8-28E9-4531-A642-8A5EE6EE7B6A}"/>
            </a:ext>
          </a:extLst>
        </xdr:cNvPr>
        <xdr:cNvGrpSpPr/>
      </xdr:nvGrpSpPr>
      <xdr:grpSpPr>
        <a:xfrm>
          <a:off x="512287" y="5951476"/>
          <a:ext cx="7210216" cy="4854571"/>
          <a:chOff x="398556" y="4939526"/>
          <a:chExt cx="7096485" cy="4782196"/>
        </a:xfrm>
      </xdr:grpSpPr>
      <xdr:grpSp>
        <xdr:nvGrpSpPr>
          <xdr:cNvPr id="8" name="グループ化 7">
            <a:extLst>
              <a:ext uri="{FF2B5EF4-FFF2-40B4-BE49-F238E27FC236}">
                <a16:creationId xmlns:a16="http://schemas.microsoft.com/office/drawing/2014/main" id="{AF936247-2796-49A4-842C-DFFE74D34020}"/>
              </a:ext>
            </a:extLst>
          </xdr:cNvPr>
          <xdr:cNvGrpSpPr/>
        </xdr:nvGrpSpPr>
        <xdr:grpSpPr>
          <a:xfrm>
            <a:off x="398556" y="4939526"/>
            <a:ext cx="7096485" cy="4782196"/>
            <a:chOff x="398556" y="4528435"/>
            <a:chExt cx="7098854" cy="4895123"/>
          </a:xfrm>
        </xdr:grpSpPr>
        <xdr:grpSp>
          <xdr:nvGrpSpPr>
            <xdr:cNvPr id="89" name="グループ化 88">
              <a:extLst>
                <a:ext uri="{FF2B5EF4-FFF2-40B4-BE49-F238E27FC236}">
                  <a16:creationId xmlns:a16="http://schemas.microsoft.com/office/drawing/2014/main" id="{C9D3D8A8-DB3B-4E7E-9925-CD5310AC1029}"/>
                </a:ext>
              </a:extLst>
            </xdr:cNvPr>
            <xdr:cNvGrpSpPr/>
          </xdr:nvGrpSpPr>
          <xdr:grpSpPr>
            <a:xfrm>
              <a:off x="472376" y="4528435"/>
              <a:ext cx="7025034" cy="4895123"/>
              <a:chOff x="0" y="7198001"/>
              <a:chExt cx="7073349" cy="4868475"/>
            </a:xfrm>
          </xdr:grpSpPr>
          <xdr:pic>
            <xdr:nvPicPr>
              <xdr:cNvPr id="65" name="図 64">
                <a:extLst>
                  <a:ext uri="{FF2B5EF4-FFF2-40B4-BE49-F238E27FC236}">
                    <a16:creationId xmlns:a16="http://schemas.microsoft.com/office/drawing/2014/main" id="{E5D9AA1F-F417-46F8-B1F8-16BDBAC78105}"/>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5113" t="9526" r="17714" b="3945"/>
              <a:stretch/>
            </xdr:blipFill>
            <xdr:spPr>
              <a:xfrm>
                <a:off x="0" y="7198001"/>
                <a:ext cx="7073349" cy="4529100"/>
              </a:xfrm>
              <a:prstGeom prst="rect">
                <a:avLst/>
              </a:prstGeom>
              <a:ln>
                <a:solidFill>
                  <a:schemeClr val="tx1"/>
                </a:solidFill>
              </a:ln>
            </xdr:spPr>
          </xdr:pic>
          <xdr:sp macro="" textlink="">
            <xdr:nvSpPr>
              <xdr:cNvPr id="72" name="テキスト ボックス 71">
                <a:hlinkClick xmlns:r="http://schemas.openxmlformats.org/officeDocument/2006/relationships" r:id="rId23"/>
                <a:extLst>
                  <a:ext uri="{FF2B5EF4-FFF2-40B4-BE49-F238E27FC236}">
                    <a16:creationId xmlns:a16="http://schemas.microsoft.com/office/drawing/2014/main" id="{ABD5B7B2-DAB6-4DC3-9C9B-8757173EC197}"/>
                  </a:ext>
                </a:extLst>
              </xdr:cNvPr>
              <xdr:cNvSpPr txBox="1"/>
            </xdr:nvSpPr>
            <xdr:spPr>
              <a:xfrm>
                <a:off x="5837847" y="10353232"/>
                <a:ext cx="822008" cy="36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4070FF"/>
                    </a:solidFill>
                    <a:latin typeface="Arial Narrow" panose="020B0606020202030204" pitchFamily="34" charset="0"/>
                  </a:rPr>
                  <a:t>12MI32</a:t>
                </a:r>
                <a:endParaRPr kumimoji="1" lang="ja-JP" altLang="en-US" sz="1800" b="1">
                  <a:solidFill>
                    <a:srgbClr val="4070FF"/>
                  </a:solidFill>
                  <a:latin typeface="Arial Narrow" panose="020B0606020202030204" pitchFamily="34" charset="0"/>
                </a:endParaRPr>
              </a:p>
            </xdr:txBody>
          </xdr:sp>
          <xdr:sp macro="" textlink="">
            <xdr:nvSpPr>
              <xdr:cNvPr id="73" name="テキスト ボックス 72">
                <a:hlinkClick xmlns:r="http://schemas.openxmlformats.org/officeDocument/2006/relationships" r:id="rId24"/>
                <a:extLst>
                  <a:ext uri="{FF2B5EF4-FFF2-40B4-BE49-F238E27FC236}">
                    <a16:creationId xmlns:a16="http://schemas.microsoft.com/office/drawing/2014/main" id="{9042D1CC-1663-4E02-A936-BEE2D689E73C}"/>
                  </a:ext>
                </a:extLst>
              </xdr:cNvPr>
              <xdr:cNvSpPr txBox="1"/>
            </xdr:nvSpPr>
            <xdr:spPr>
              <a:xfrm>
                <a:off x="3710430" y="10870552"/>
                <a:ext cx="636010" cy="268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1">
                    <a:solidFill>
                      <a:srgbClr val="FE77A2"/>
                    </a:solidFill>
                    <a:latin typeface="Arial Narrow" panose="020B0606020202030204" pitchFamily="34" charset="0"/>
                  </a:rPr>
                  <a:t>15MI52</a:t>
                </a:r>
                <a:endParaRPr kumimoji="1" lang="ja-JP" altLang="en-US" sz="1800" b="1">
                  <a:solidFill>
                    <a:srgbClr val="FE77A2"/>
                  </a:solidFill>
                  <a:latin typeface="Arial Narrow" panose="020B0606020202030204" pitchFamily="34" charset="0"/>
                </a:endParaRPr>
              </a:p>
            </xdr:txBody>
          </xdr:sp>
          <xdr:sp macro="" textlink="">
            <xdr:nvSpPr>
              <xdr:cNvPr id="77" name="テキスト ボックス 76">
                <a:hlinkClick xmlns:r="http://schemas.openxmlformats.org/officeDocument/2006/relationships" r:id="rId25"/>
                <a:extLst>
                  <a:ext uri="{FF2B5EF4-FFF2-40B4-BE49-F238E27FC236}">
                    <a16:creationId xmlns:a16="http://schemas.microsoft.com/office/drawing/2014/main" id="{550E4D73-C5A7-44E0-ADBB-7AB0E53B7331}"/>
                  </a:ext>
                </a:extLst>
              </xdr:cNvPr>
              <xdr:cNvSpPr txBox="1"/>
            </xdr:nvSpPr>
            <xdr:spPr>
              <a:xfrm>
                <a:off x="3624276" y="11797861"/>
                <a:ext cx="636010" cy="268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1">
                    <a:solidFill>
                      <a:srgbClr val="FE77A2"/>
                    </a:solidFill>
                    <a:latin typeface="Arial Narrow" panose="020B0606020202030204" pitchFamily="34" charset="0"/>
                  </a:rPr>
                  <a:t>15MI53</a:t>
                </a:r>
                <a:endParaRPr kumimoji="1" lang="ja-JP" altLang="en-US" sz="1800" b="1">
                  <a:solidFill>
                    <a:srgbClr val="FE77A2"/>
                  </a:solidFill>
                  <a:latin typeface="Arial Narrow" panose="020B0606020202030204" pitchFamily="34" charset="0"/>
                </a:endParaRPr>
              </a:p>
            </xdr:txBody>
          </xdr:sp>
          <xdr:sp macro="" textlink="">
            <xdr:nvSpPr>
              <xdr:cNvPr id="78" name="テキスト ボックス 77">
                <a:hlinkClick xmlns:r="http://schemas.openxmlformats.org/officeDocument/2006/relationships" r:id="rId26"/>
                <a:extLst>
                  <a:ext uri="{FF2B5EF4-FFF2-40B4-BE49-F238E27FC236}">
                    <a16:creationId xmlns:a16="http://schemas.microsoft.com/office/drawing/2014/main" id="{9AE77A97-DE03-45F4-9D32-FD9684FCB4AF}"/>
                  </a:ext>
                </a:extLst>
              </xdr:cNvPr>
              <xdr:cNvSpPr txBox="1"/>
            </xdr:nvSpPr>
            <xdr:spPr>
              <a:xfrm>
                <a:off x="4649671" y="11117873"/>
                <a:ext cx="636010" cy="268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1">
                    <a:solidFill>
                      <a:srgbClr val="FE77A2"/>
                    </a:solidFill>
                    <a:latin typeface="Arial Narrow" panose="020B0606020202030204" pitchFamily="34" charset="0"/>
                  </a:rPr>
                  <a:t>16MI59</a:t>
                </a:r>
                <a:endParaRPr kumimoji="1" lang="ja-JP" altLang="en-US" sz="1800" b="1">
                  <a:solidFill>
                    <a:srgbClr val="FE77A2"/>
                  </a:solidFill>
                  <a:latin typeface="Arial Narrow" panose="020B0606020202030204" pitchFamily="34" charset="0"/>
                </a:endParaRPr>
              </a:p>
            </xdr:txBody>
          </xdr:sp>
          <xdr:cxnSp macro="">
            <xdr:nvCxnSpPr>
              <xdr:cNvPr id="79" name="直線矢印コネクタ 78">
                <a:extLst>
                  <a:ext uri="{FF2B5EF4-FFF2-40B4-BE49-F238E27FC236}">
                    <a16:creationId xmlns:a16="http://schemas.microsoft.com/office/drawing/2014/main" id="{866B6D3F-B076-475C-A6BB-7CF37B4DACE6}"/>
                  </a:ext>
                </a:extLst>
              </xdr:cNvPr>
              <xdr:cNvCxnSpPr>
                <a:cxnSpLocks/>
                <a:stCxn id="77" idx="0"/>
              </xdr:cNvCxnSpPr>
            </xdr:nvCxnSpPr>
            <xdr:spPr>
              <a:xfrm flipV="1">
                <a:off x="3942281" y="11567400"/>
                <a:ext cx="57664" cy="23046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60" name="テキスト ボックス 59">
              <a:extLst>
                <a:ext uri="{FF2B5EF4-FFF2-40B4-BE49-F238E27FC236}">
                  <a16:creationId xmlns:a16="http://schemas.microsoft.com/office/drawing/2014/main" id="{9F623C3A-59ED-4EAE-9129-268334E54848}"/>
                </a:ext>
              </a:extLst>
            </xdr:cNvPr>
            <xdr:cNvSpPr txBox="1"/>
          </xdr:nvSpPr>
          <xdr:spPr>
            <a:xfrm>
              <a:off x="398556" y="8383680"/>
              <a:ext cx="314255" cy="3342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600" b="1">
                  <a:latin typeface="Arial" panose="020B0604020202020204" pitchFamily="34" charset="0"/>
                  <a:cs typeface="Arial" panose="020B0604020202020204" pitchFamily="34" charset="0"/>
                </a:rPr>
                <a:t>N</a:t>
              </a:r>
              <a:endParaRPr kumimoji="1" lang="ja-JP" altLang="en-US" sz="1600" b="1">
                <a:latin typeface="Arial" panose="020B0604020202020204" pitchFamily="34" charset="0"/>
                <a:cs typeface="Arial" panose="020B0604020202020204" pitchFamily="34" charset="0"/>
              </a:endParaRPr>
            </a:p>
          </xdr:txBody>
        </xdr:sp>
        <xdr:sp macro="" textlink="">
          <xdr:nvSpPr>
            <xdr:cNvPr id="63" name="テキスト ボックス 62">
              <a:extLst>
                <a:ext uri="{FF2B5EF4-FFF2-40B4-BE49-F238E27FC236}">
                  <a16:creationId xmlns:a16="http://schemas.microsoft.com/office/drawing/2014/main" id="{18303B6E-2143-45BB-93DE-3C4BB7A45F63}"/>
                </a:ext>
              </a:extLst>
            </xdr:cNvPr>
            <xdr:cNvSpPr txBox="1"/>
          </xdr:nvSpPr>
          <xdr:spPr>
            <a:xfrm>
              <a:off x="997719" y="8364049"/>
              <a:ext cx="314255" cy="3342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600" b="1">
                  <a:latin typeface="Arial" panose="020B0604020202020204" pitchFamily="34" charset="0"/>
                  <a:cs typeface="Arial" panose="020B0604020202020204" pitchFamily="34" charset="0"/>
                </a:rPr>
                <a:t>E</a:t>
              </a:r>
              <a:endParaRPr kumimoji="1" lang="ja-JP" altLang="en-US" sz="1600" b="1">
                <a:latin typeface="Arial" panose="020B0604020202020204" pitchFamily="34" charset="0"/>
                <a:cs typeface="Arial" panose="020B0604020202020204" pitchFamily="34" charset="0"/>
              </a:endParaRPr>
            </a:p>
          </xdr:txBody>
        </xdr:sp>
      </xdr:grpSp>
      <xdr:sp macro="" textlink="">
        <xdr:nvSpPr>
          <xdr:cNvPr id="105" name="テキスト ボックス 104">
            <a:extLst>
              <a:ext uri="{FF2B5EF4-FFF2-40B4-BE49-F238E27FC236}">
                <a16:creationId xmlns:a16="http://schemas.microsoft.com/office/drawing/2014/main" id="{839B428B-28A8-4460-9921-410EB904254A}"/>
              </a:ext>
            </a:extLst>
          </xdr:cNvPr>
          <xdr:cNvSpPr txBox="1"/>
        </xdr:nvSpPr>
        <xdr:spPr>
          <a:xfrm>
            <a:off x="5360689" y="5382316"/>
            <a:ext cx="1733304"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1">
                <a:latin typeface="ＭＳ Ｐゴシック" panose="020B0600070205080204" pitchFamily="50" charset="-128"/>
                <a:ea typeface="ＭＳ Ｐゴシック" panose="020B0600070205080204" pitchFamily="50" charset="-128"/>
              </a:rPr>
              <a:t>深度</a:t>
            </a:r>
            <a:r>
              <a:rPr kumimoji="1" lang="en-US" altLang="ja-JP" sz="1800" b="1">
                <a:latin typeface="ＭＳ Ｐゴシック" panose="020B0600070205080204" pitchFamily="50" charset="-128"/>
                <a:ea typeface="ＭＳ Ｐゴシック" panose="020B0600070205080204" pitchFamily="50" charset="-128"/>
              </a:rPr>
              <a:t>500m</a:t>
            </a:r>
            <a:r>
              <a:rPr kumimoji="1" lang="ja-JP" altLang="en-US" sz="1800" b="1">
                <a:latin typeface="ＭＳ Ｐゴシック" panose="020B0600070205080204" pitchFamily="50" charset="-128"/>
                <a:ea typeface="ＭＳ Ｐゴシック" panose="020B0600070205080204" pitchFamily="50" charset="-128"/>
              </a:rPr>
              <a:t>研究アクセス南坑道</a:t>
            </a:r>
          </a:p>
        </xdr:txBody>
      </xdr:sp>
      <xdr:cxnSp macro="">
        <xdr:nvCxnSpPr>
          <xdr:cNvPr id="106" name="直線矢印コネクタ 105">
            <a:extLst>
              <a:ext uri="{FF2B5EF4-FFF2-40B4-BE49-F238E27FC236}">
                <a16:creationId xmlns:a16="http://schemas.microsoft.com/office/drawing/2014/main" id="{2F998693-F997-4631-9BD3-5E69E6A02890}"/>
              </a:ext>
            </a:extLst>
          </xdr:cNvPr>
          <xdr:cNvCxnSpPr>
            <a:cxnSpLocks/>
            <a:stCxn id="105" idx="2"/>
          </xdr:cNvCxnSpPr>
        </xdr:nvCxnSpPr>
        <xdr:spPr>
          <a:xfrm flipH="1">
            <a:off x="4805149" y="6074814"/>
            <a:ext cx="1422192" cy="507387"/>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71082</xdr:colOff>
      <xdr:row>4</xdr:row>
      <xdr:rowOff>2666</xdr:rowOff>
    </xdr:from>
    <xdr:to>
      <xdr:col>13</xdr:col>
      <xdr:colOff>203667</xdr:colOff>
      <xdr:row>27</xdr:row>
      <xdr:rowOff>104151</xdr:rowOff>
    </xdr:to>
    <xdr:grpSp>
      <xdr:nvGrpSpPr>
        <xdr:cNvPr id="117" name="グループ化 116">
          <a:extLst>
            <a:ext uri="{FF2B5EF4-FFF2-40B4-BE49-F238E27FC236}">
              <a16:creationId xmlns:a16="http://schemas.microsoft.com/office/drawing/2014/main" id="{DE0C5B1D-35CC-4C53-BE1E-3313550EEBAF}"/>
            </a:ext>
          </a:extLst>
        </xdr:cNvPr>
        <xdr:cNvGrpSpPr/>
      </xdr:nvGrpSpPr>
      <xdr:grpSpPr>
        <a:xfrm>
          <a:off x="71082" y="695393"/>
          <a:ext cx="9138040" cy="4084667"/>
          <a:chOff x="71082" y="685054"/>
          <a:chExt cx="9003630" cy="4025216"/>
        </a:xfrm>
      </xdr:grpSpPr>
      <xdr:grpSp>
        <xdr:nvGrpSpPr>
          <xdr:cNvPr id="87" name="グループ化 86">
            <a:extLst>
              <a:ext uri="{FF2B5EF4-FFF2-40B4-BE49-F238E27FC236}">
                <a16:creationId xmlns:a16="http://schemas.microsoft.com/office/drawing/2014/main" id="{78E5A6FD-0177-49A5-B2B5-62C88E79F7D8}"/>
              </a:ext>
            </a:extLst>
          </xdr:cNvPr>
          <xdr:cNvGrpSpPr/>
        </xdr:nvGrpSpPr>
        <xdr:grpSpPr>
          <a:xfrm>
            <a:off x="71082" y="685054"/>
            <a:ext cx="9003630" cy="4025216"/>
            <a:chOff x="10700190" y="152401"/>
            <a:chExt cx="9057856" cy="4088924"/>
          </a:xfrm>
        </xdr:grpSpPr>
        <xdr:pic>
          <xdr:nvPicPr>
            <xdr:cNvPr id="31" name="図 30">
              <a:extLst>
                <a:ext uri="{FF2B5EF4-FFF2-40B4-BE49-F238E27FC236}">
                  <a16:creationId xmlns:a16="http://schemas.microsoft.com/office/drawing/2014/main" id="{233F1731-9047-47AF-84AE-4EEB14E7BEB3}"/>
                </a:ext>
              </a:extLst>
            </xdr:cNvPr>
            <xdr:cNvPicPr>
              <a:picLocks noChangeAspect="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62" t="1154" r="1176" b="20693"/>
            <a:stretch/>
          </xdr:blipFill>
          <xdr:spPr>
            <a:xfrm>
              <a:off x="10716464" y="152401"/>
              <a:ext cx="9040095" cy="4078775"/>
            </a:xfrm>
            <a:prstGeom prst="rect">
              <a:avLst/>
            </a:prstGeom>
            <a:ln>
              <a:solidFill>
                <a:schemeClr val="tx1"/>
              </a:solidFill>
            </a:ln>
          </xdr:spPr>
        </xdr:pic>
        <xdr:sp macro="" textlink="">
          <xdr:nvSpPr>
            <xdr:cNvPr id="32" name="テキスト ボックス 31">
              <a:hlinkClick xmlns:r="http://schemas.openxmlformats.org/officeDocument/2006/relationships" r:id="rId28"/>
              <a:extLst>
                <a:ext uri="{FF2B5EF4-FFF2-40B4-BE49-F238E27FC236}">
                  <a16:creationId xmlns:a16="http://schemas.microsoft.com/office/drawing/2014/main" id="{C055C94A-A405-48AC-9607-1BC199C9BB41}"/>
                </a:ext>
              </a:extLst>
            </xdr:cNvPr>
            <xdr:cNvSpPr txBox="1"/>
          </xdr:nvSpPr>
          <xdr:spPr>
            <a:xfrm>
              <a:off x="11879928" y="2024728"/>
              <a:ext cx="821036" cy="3618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FE77A2"/>
                  </a:solidFill>
                  <a:latin typeface="Arial Narrow" panose="020B0606020202030204" pitchFamily="34" charset="0"/>
                </a:rPr>
                <a:t>12MI30</a:t>
              </a:r>
              <a:endParaRPr kumimoji="1" lang="ja-JP" altLang="en-US" sz="1800" b="1">
                <a:solidFill>
                  <a:srgbClr val="FE77A2"/>
                </a:solidFill>
                <a:latin typeface="Arial Narrow" panose="020B0606020202030204" pitchFamily="34" charset="0"/>
              </a:endParaRPr>
            </a:p>
          </xdr:txBody>
        </xdr:sp>
        <xdr:sp macro="" textlink="">
          <xdr:nvSpPr>
            <xdr:cNvPr id="33" name="テキスト ボックス 32">
              <a:hlinkClick xmlns:r="http://schemas.openxmlformats.org/officeDocument/2006/relationships" r:id="rId29"/>
              <a:extLst>
                <a:ext uri="{FF2B5EF4-FFF2-40B4-BE49-F238E27FC236}">
                  <a16:creationId xmlns:a16="http://schemas.microsoft.com/office/drawing/2014/main" id="{E292BAA1-3B97-40A7-92BA-5FA9EC5457FE}"/>
                </a:ext>
              </a:extLst>
            </xdr:cNvPr>
            <xdr:cNvSpPr txBox="1"/>
          </xdr:nvSpPr>
          <xdr:spPr>
            <a:xfrm>
              <a:off x="10862973" y="3007306"/>
              <a:ext cx="635258" cy="268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1">
                  <a:solidFill>
                    <a:srgbClr val="FE77A2"/>
                  </a:solidFill>
                  <a:latin typeface="Arial Narrow" panose="020B0606020202030204" pitchFamily="34" charset="0"/>
                </a:rPr>
                <a:t>12MI31</a:t>
              </a:r>
              <a:endParaRPr kumimoji="1" lang="ja-JP" altLang="en-US" sz="1800" b="1">
                <a:solidFill>
                  <a:srgbClr val="FE77A2"/>
                </a:solidFill>
                <a:latin typeface="Arial Narrow" panose="020B0606020202030204" pitchFamily="34" charset="0"/>
              </a:endParaRPr>
            </a:p>
          </xdr:txBody>
        </xdr:sp>
        <xdr:sp macro="" textlink="">
          <xdr:nvSpPr>
            <xdr:cNvPr id="34" name="テキスト ボックス 33">
              <a:hlinkClick xmlns:r="http://schemas.openxmlformats.org/officeDocument/2006/relationships" r:id="rId30"/>
              <a:extLst>
                <a:ext uri="{FF2B5EF4-FFF2-40B4-BE49-F238E27FC236}">
                  <a16:creationId xmlns:a16="http://schemas.microsoft.com/office/drawing/2014/main" id="{4C2C1FED-A4A8-4CE1-99E3-9889BCDB815F}"/>
                </a:ext>
              </a:extLst>
            </xdr:cNvPr>
            <xdr:cNvSpPr txBox="1"/>
          </xdr:nvSpPr>
          <xdr:spPr>
            <a:xfrm>
              <a:off x="12515221" y="2846219"/>
              <a:ext cx="635258" cy="268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1">
                  <a:solidFill>
                    <a:srgbClr val="FE77A2"/>
                  </a:solidFill>
                  <a:latin typeface="Arial Narrow" panose="020B0606020202030204" pitchFamily="34" charset="0"/>
                </a:rPr>
                <a:t>13MI36</a:t>
              </a:r>
              <a:endParaRPr kumimoji="1" lang="ja-JP" altLang="en-US" sz="1800" b="1">
                <a:solidFill>
                  <a:srgbClr val="FE77A2"/>
                </a:solidFill>
                <a:latin typeface="Arial Narrow" panose="020B0606020202030204" pitchFamily="34" charset="0"/>
              </a:endParaRPr>
            </a:p>
          </xdr:txBody>
        </xdr:sp>
        <xdr:sp macro="" textlink="">
          <xdr:nvSpPr>
            <xdr:cNvPr id="35" name="テキスト ボックス 34">
              <a:hlinkClick xmlns:r="http://schemas.openxmlformats.org/officeDocument/2006/relationships" r:id="rId31"/>
              <a:extLst>
                <a:ext uri="{FF2B5EF4-FFF2-40B4-BE49-F238E27FC236}">
                  <a16:creationId xmlns:a16="http://schemas.microsoft.com/office/drawing/2014/main" id="{CE810920-B8BD-41C4-90AC-7257AD61A25C}"/>
                </a:ext>
              </a:extLst>
            </xdr:cNvPr>
            <xdr:cNvSpPr txBox="1"/>
          </xdr:nvSpPr>
          <xdr:spPr>
            <a:xfrm>
              <a:off x="11099409" y="2522743"/>
              <a:ext cx="635258" cy="268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1">
                  <a:solidFill>
                    <a:srgbClr val="FE77A2"/>
                  </a:solidFill>
                  <a:latin typeface="Arial Narrow" panose="020B0606020202030204" pitchFamily="34" charset="0"/>
                </a:rPr>
                <a:t>13MI37</a:t>
              </a:r>
              <a:endParaRPr kumimoji="1" lang="ja-JP" altLang="en-US" sz="1800" b="1">
                <a:solidFill>
                  <a:srgbClr val="FE77A2"/>
                </a:solidFill>
                <a:latin typeface="Arial Narrow" panose="020B0606020202030204" pitchFamily="34" charset="0"/>
              </a:endParaRPr>
            </a:p>
          </xdr:txBody>
        </xdr:sp>
        <xdr:sp macro="" textlink="">
          <xdr:nvSpPr>
            <xdr:cNvPr id="36" name="テキスト ボックス 35">
              <a:hlinkClick xmlns:r="http://schemas.openxmlformats.org/officeDocument/2006/relationships" r:id="rId32"/>
              <a:extLst>
                <a:ext uri="{FF2B5EF4-FFF2-40B4-BE49-F238E27FC236}">
                  <a16:creationId xmlns:a16="http://schemas.microsoft.com/office/drawing/2014/main" id="{9BD8FFEA-CA8B-4D16-9EB5-851D2596DA0E}"/>
                </a:ext>
              </a:extLst>
            </xdr:cNvPr>
            <xdr:cNvSpPr txBox="1"/>
          </xdr:nvSpPr>
          <xdr:spPr>
            <a:xfrm>
              <a:off x="10700190" y="2785110"/>
              <a:ext cx="635258" cy="268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800" b="1">
                  <a:solidFill>
                    <a:srgbClr val="FE77A2"/>
                  </a:solidFill>
                  <a:latin typeface="Arial Narrow" panose="020B0606020202030204" pitchFamily="34" charset="0"/>
                </a:rPr>
                <a:t>14MI49</a:t>
              </a:r>
              <a:endParaRPr kumimoji="1" lang="ja-JP" altLang="en-US" sz="1800" b="1">
                <a:solidFill>
                  <a:srgbClr val="FE77A2"/>
                </a:solidFill>
                <a:latin typeface="Arial Narrow" panose="020B0606020202030204" pitchFamily="34" charset="0"/>
              </a:endParaRPr>
            </a:p>
          </xdr:txBody>
        </xdr:sp>
        <xdr:sp macro="" textlink="">
          <xdr:nvSpPr>
            <xdr:cNvPr id="52" name="テキスト ボックス 51">
              <a:hlinkClick xmlns:r="http://schemas.openxmlformats.org/officeDocument/2006/relationships" r:id="rId33"/>
              <a:extLst>
                <a:ext uri="{FF2B5EF4-FFF2-40B4-BE49-F238E27FC236}">
                  <a16:creationId xmlns:a16="http://schemas.microsoft.com/office/drawing/2014/main" id="{0E15C9BB-18A8-4972-AAA7-33D0F4AE7425}"/>
                </a:ext>
              </a:extLst>
            </xdr:cNvPr>
            <xdr:cNvSpPr txBox="1"/>
          </xdr:nvSpPr>
          <xdr:spPr>
            <a:xfrm>
              <a:off x="16772914" y="3860068"/>
              <a:ext cx="821036" cy="3618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FE77A2"/>
                  </a:solidFill>
                  <a:latin typeface="Arial Narrow" panose="020B0606020202030204" pitchFamily="34" charset="0"/>
                </a:rPr>
                <a:t>19MI66</a:t>
              </a:r>
              <a:endParaRPr kumimoji="1" lang="ja-JP" altLang="en-US" sz="1800" b="1">
                <a:solidFill>
                  <a:srgbClr val="FE77A2"/>
                </a:solidFill>
                <a:latin typeface="Arial Narrow" panose="020B0606020202030204" pitchFamily="34" charset="0"/>
              </a:endParaRPr>
            </a:p>
          </xdr:txBody>
        </xdr:sp>
        <xdr:sp macro="" textlink="">
          <xdr:nvSpPr>
            <xdr:cNvPr id="53" name="テキスト ボックス 52">
              <a:hlinkClick xmlns:r="http://schemas.openxmlformats.org/officeDocument/2006/relationships" r:id="rId34"/>
              <a:extLst>
                <a:ext uri="{FF2B5EF4-FFF2-40B4-BE49-F238E27FC236}">
                  <a16:creationId xmlns:a16="http://schemas.microsoft.com/office/drawing/2014/main" id="{F81FBC9B-BD6B-4205-A49D-6D3F098E65E9}"/>
                </a:ext>
              </a:extLst>
            </xdr:cNvPr>
            <xdr:cNvSpPr txBox="1"/>
          </xdr:nvSpPr>
          <xdr:spPr>
            <a:xfrm>
              <a:off x="18346024" y="3751543"/>
              <a:ext cx="821036" cy="3618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FE77A2"/>
                  </a:solidFill>
                  <a:latin typeface="Arial Narrow" panose="020B0606020202030204" pitchFamily="34" charset="0"/>
                </a:rPr>
                <a:t>18MI63</a:t>
              </a:r>
              <a:endParaRPr kumimoji="1" lang="ja-JP" altLang="en-US" sz="1800" b="1">
                <a:solidFill>
                  <a:srgbClr val="FE77A2"/>
                </a:solidFill>
                <a:latin typeface="Arial Narrow" panose="020B0606020202030204" pitchFamily="34" charset="0"/>
              </a:endParaRPr>
            </a:p>
          </xdr:txBody>
        </xdr:sp>
        <xdr:sp macro="" textlink="">
          <xdr:nvSpPr>
            <xdr:cNvPr id="54" name="テキスト ボックス 53">
              <a:hlinkClick xmlns:r="http://schemas.openxmlformats.org/officeDocument/2006/relationships" r:id="rId35"/>
              <a:extLst>
                <a:ext uri="{FF2B5EF4-FFF2-40B4-BE49-F238E27FC236}">
                  <a16:creationId xmlns:a16="http://schemas.microsoft.com/office/drawing/2014/main" id="{3A12DB3E-E365-43D1-B708-BE5D09DD4306}"/>
                </a:ext>
              </a:extLst>
            </xdr:cNvPr>
            <xdr:cNvSpPr txBox="1"/>
          </xdr:nvSpPr>
          <xdr:spPr>
            <a:xfrm>
              <a:off x="18937010" y="1627370"/>
              <a:ext cx="821036" cy="3618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b="1">
                  <a:solidFill>
                    <a:srgbClr val="FE77A2"/>
                  </a:solidFill>
                  <a:latin typeface="Arial Narrow" panose="020B0606020202030204" pitchFamily="34" charset="0"/>
                </a:rPr>
                <a:t>18MI64</a:t>
              </a:r>
              <a:endParaRPr kumimoji="1" lang="ja-JP" altLang="en-US" sz="1800" b="1">
                <a:solidFill>
                  <a:srgbClr val="FE77A2"/>
                </a:solidFill>
                <a:latin typeface="Arial Narrow" panose="020B0606020202030204" pitchFamily="34" charset="0"/>
              </a:endParaRPr>
            </a:p>
          </xdr:txBody>
        </xdr:sp>
        <xdr:grpSp>
          <xdr:nvGrpSpPr>
            <xdr:cNvPr id="59" name="グループ化 58">
              <a:extLst>
                <a:ext uri="{FF2B5EF4-FFF2-40B4-BE49-F238E27FC236}">
                  <a16:creationId xmlns:a16="http://schemas.microsoft.com/office/drawing/2014/main" id="{B9D4B145-5ECA-4B5F-B230-D090E8125F6D}"/>
                </a:ext>
              </a:extLst>
            </xdr:cNvPr>
            <xdr:cNvGrpSpPr/>
          </xdr:nvGrpSpPr>
          <xdr:grpSpPr>
            <a:xfrm>
              <a:off x="10857856" y="3409726"/>
              <a:ext cx="812670" cy="831599"/>
              <a:chOff x="11398904" y="3386159"/>
              <a:chExt cx="812000" cy="823591"/>
            </a:xfrm>
          </xdr:grpSpPr>
          <xdr:pic>
            <xdr:nvPicPr>
              <xdr:cNvPr id="55" name="図 54">
                <a:extLst>
                  <a:ext uri="{FF2B5EF4-FFF2-40B4-BE49-F238E27FC236}">
                    <a16:creationId xmlns:a16="http://schemas.microsoft.com/office/drawing/2014/main" id="{1A84A47C-16BC-451C-BDE0-7542D0DC8CD3}"/>
                  </a:ext>
                </a:extLst>
              </xdr:cNvPr>
              <xdr:cNvPicPr>
                <a:picLocks noChangeAspect="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5283" t="79152" r="88843" b="10123"/>
              <a:stretch/>
            </xdr:blipFill>
            <xdr:spPr>
              <a:xfrm>
                <a:off x="11448169" y="3612271"/>
                <a:ext cx="533521" cy="543558"/>
              </a:xfrm>
              <a:prstGeom prst="rect">
                <a:avLst/>
              </a:prstGeom>
            </xdr:spPr>
          </xdr:pic>
          <xdr:sp macro="" textlink="">
            <xdr:nvSpPr>
              <xdr:cNvPr id="56" name="テキスト ボックス 55">
                <a:extLst>
                  <a:ext uri="{FF2B5EF4-FFF2-40B4-BE49-F238E27FC236}">
                    <a16:creationId xmlns:a16="http://schemas.microsoft.com/office/drawing/2014/main" id="{F69908E1-3136-439C-BEB4-39DE23F7B763}"/>
                  </a:ext>
                </a:extLst>
              </xdr:cNvPr>
              <xdr:cNvSpPr txBox="1"/>
            </xdr:nvSpPr>
            <xdr:spPr>
              <a:xfrm>
                <a:off x="11398904" y="3386159"/>
                <a:ext cx="314325"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600" b="1">
                    <a:latin typeface="Arial" panose="020B0604020202020204" pitchFamily="34" charset="0"/>
                    <a:cs typeface="Arial" panose="020B0604020202020204" pitchFamily="34" charset="0"/>
                  </a:rPr>
                  <a:t>N</a:t>
                </a:r>
                <a:endParaRPr kumimoji="1" lang="ja-JP" altLang="en-US" sz="1600" b="1">
                  <a:latin typeface="Arial" panose="020B0604020202020204" pitchFamily="34" charset="0"/>
                  <a:cs typeface="Arial" panose="020B0604020202020204" pitchFamily="34" charset="0"/>
                </a:endParaRPr>
              </a:p>
            </xdr:txBody>
          </xdr:sp>
          <xdr:sp macro="" textlink="">
            <xdr:nvSpPr>
              <xdr:cNvPr id="57" name="テキスト ボックス 56">
                <a:extLst>
                  <a:ext uri="{FF2B5EF4-FFF2-40B4-BE49-F238E27FC236}">
                    <a16:creationId xmlns:a16="http://schemas.microsoft.com/office/drawing/2014/main" id="{335A9B4A-B43C-4C48-B1E3-F70AC1F456D7}"/>
                  </a:ext>
                </a:extLst>
              </xdr:cNvPr>
              <xdr:cNvSpPr txBox="1"/>
            </xdr:nvSpPr>
            <xdr:spPr>
              <a:xfrm>
                <a:off x="11896579" y="3881455"/>
                <a:ext cx="314325"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600" b="1">
                    <a:latin typeface="Arial" panose="020B0604020202020204" pitchFamily="34" charset="0"/>
                    <a:cs typeface="Arial" panose="020B0604020202020204" pitchFamily="34" charset="0"/>
                  </a:rPr>
                  <a:t>E</a:t>
                </a:r>
                <a:endParaRPr kumimoji="1" lang="ja-JP" altLang="en-US" sz="1600" b="1">
                  <a:latin typeface="Arial" panose="020B0604020202020204" pitchFamily="34" charset="0"/>
                  <a:cs typeface="Arial" panose="020B0604020202020204" pitchFamily="34" charset="0"/>
                </a:endParaRPr>
              </a:p>
            </xdr:txBody>
          </xdr:sp>
        </xdr:grpSp>
      </xdr:grpSp>
      <xdr:sp macro="" textlink="">
        <xdr:nvSpPr>
          <xdr:cNvPr id="108" name="テキスト ボックス 107">
            <a:extLst>
              <a:ext uri="{FF2B5EF4-FFF2-40B4-BE49-F238E27FC236}">
                <a16:creationId xmlns:a16="http://schemas.microsoft.com/office/drawing/2014/main" id="{162167B1-BCC4-4E35-BE2B-256C3426A244}"/>
              </a:ext>
            </a:extLst>
          </xdr:cNvPr>
          <xdr:cNvSpPr txBox="1"/>
        </xdr:nvSpPr>
        <xdr:spPr>
          <a:xfrm>
            <a:off x="1721286" y="855651"/>
            <a:ext cx="2310192" cy="6924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1">
                <a:latin typeface="ＭＳ Ｐゴシック" panose="020B0600070205080204" pitchFamily="50" charset="-128"/>
                <a:ea typeface="ＭＳ Ｐゴシック" panose="020B0600070205080204" pitchFamily="50" charset="-128"/>
              </a:rPr>
              <a:t>深度</a:t>
            </a:r>
            <a:r>
              <a:rPr kumimoji="1" lang="en-US" altLang="ja-JP" sz="1800" b="1">
                <a:latin typeface="ＭＳ Ｐゴシック" panose="020B0600070205080204" pitchFamily="50" charset="-128"/>
                <a:ea typeface="ＭＳ Ｐゴシック" panose="020B0600070205080204" pitchFamily="50" charset="-128"/>
              </a:rPr>
              <a:t>300m</a:t>
            </a:r>
            <a:r>
              <a:rPr kumimoji="1" lang="ja-JP" altLang="en-US" sz="1800" b="1">
                <a:latin typeface="ＭＳ Ｐゴシック" panose="020B0600070205080204" pitchFamily="50" charset="-128"/>
                <a:ea typeface="ＭＳ Ｐゴシック" panose="020B0600070205080204" pitchFamily="50" charset="-128"/>
              </a:rPr>
              <a:t>ボーリング横坑（換気立坑）</a:t>
            </a:r>
          </a:p>
        </xdr:txBody>
      </xdr:sp>
      <xdr:cxnSp macro="">
        <xdr:nvCxnSpPr>
          <xdr:cNvPr id="109" name="直線矢印コネクタ 108">
            <a:extLst>
              <a:ext uri="{FF2B5EF4-FFF2-40B4-BE49-F238E27FC236}">
                <a16:creationId xmlns:a16="http://schemas.microsoft.com/office/drawing/2014/main" id="{684C90C7-2868-4F21-896B-DCF57F9A0A47}"/>
              </a:ext>
            </a:extLst>
          </xdr:cNvPr>
          <xdr:cNvCxnSpPr>
            <a:cxnSpLocks/>
            <a:stCxn id="108" idx="2"/>
          </xdr:cNvCxnSpPr>
        </xdr:nvCxnSpPr>
        <xdr:spPr>
          <a:xfrm>
            <a:off x="2876382" y="1548148"/>
            <a:ext cx="700171" cy="982374"/>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71037</xdr:colOff>
      <xdr:row>43</xdr:row>
      <xdr:rowOff>130670</xdr:rowOff>
    </xdr:from>
    <xdr:to>
      <xdr:col>29</xdr:col>
      <xdr:colOff>322811</xdr:colOff>
      <xdr:row>46</xdr:row>
      <xdr:rowOff>168473</xdr:rowOff>
    </xdr:to>
    <xdr:sp macro="" textlink="">
      <xdr:nvSpPr>
        <xdr:cNvPr id="2" name="矢印: 下 1">
          <a:extLst>
            <a:ext uri="{FF2B5EF4-FFF2-40B4-BE49-F238E27FC236}">
              <a16:creationId xmlns:a16="http://schemas.microsoft.com/office/drawing/2014/main" id="{19D62938-C79D-45B4-BF2B-913C683D8D28}"/>
            </a:ext>
          </a:extLst>
        </xdr:cNvPr>
        <xdr:cNvSpPr/>
      </xdr:nvSpPr>
      <xdr:spPr>
        <a:xfrm rot="15181310">
          <a:off x="19370187" y="7274058"/>
          <a:ext cx="549594" cy="934162"/>
        </a:xfrm>
        <a:prstGeom prst="downArrow">
          <a:avLst>
            <a:gd name="adj1" fmla="val 23595"/>
            <a:gd name="adj2" fmla="val 64631"/>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418780</xdr:colOff>
      <xdr:row>38</xdr:row>
      <xdr:rowOff>39420</xdr:rowOff>
    </xdr:from>
    <xdr:to>
      <xdr:col>12</xdr:col>
      <xdr:colOff>373995</xdr:colOff>
      <xdr:row>41</xdr:row>
      <xdr:rowOff>89922</xdr:rowOff>
    </xdr:to>
    <xdr:sp macro="" textlink="">
      <xdr:nvSpPr>
        <xdr:cNvPr id="80" name="矢印: 下 79">
          <a:extLst>
            <a:ext uri="{FF2B5EF4-FFF2-40B4-BE49-F238E27FC236}">
              <a16:creationId xmlns:a16="http://schemas.microsoft.com/office/drawing/2014/main" id="{7BFBF56B-CF5F-49A6-8901-A8BC30D7C149}"/>
            </a:ext>
          </a:extLst>
        </xdr:cNvPr>
        <xdr:cNvSpPr/>
      </xdr:nvSpPr>
      <xdr:spPr>
        <a:xfrm rot="4712186">
          <a:off x="7717293" y="5480595"/>
          <a:ext cx="550564" cy="1336340"/>
        </a:xfrm>
        <a:prstGeom prst="downArrow">
          <a:avLst>
            <a:gd name="adj1" fmla="val 23595"/>
            <a:gd name="adj2" fmla="val 64631"/>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199030</xdr:colOff>
      <xdr:row>8</xdr:row>
      <xdr:rowOff>116398</xdr:rowOff>
    </xdr:from>
    <xdr:to>
      <xdr:col>7</xdr:col>
      <xdr:colOff>28433</xdr:colOff>
      <xdr:row>10</xdr:row>
      <xdr:rowOff>142166</xdr:rowOff>
    </xdr:to>
    <xdr:sp macro="" textlink="">
      <xdr:nvSpPr>
        <xdr:cNvPr id="118" name="テキスト ボックス 117">
          <a:extLst>
            <a:ext uri="{FF2B5EF4-FFF2-40B4-BE49-F238E27FC236}">
              <a16:creationId xmlns:a16="http://schemas.microsoft.com/office/drawing/2014/main" id="{0A2DF733-93DE-4F25-BC99-65F2D053D459}"/>
            </a:ext>
          </a:extLst>
        </xdr:cNvPr>
        <xdr:cNvSpPr txBox="1"/>
      </xdr:nvSpPr>
      <xdr:spPr>
        <a:xfrm>
          <a:off x="3610970" y="1481174"/>
          <a:ext cx="1194179" cy="366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ＭＳ Ｐゴシック" panose="020B0600070205080204" pitchFamily="50" charset="-128"/>
              <a:ea typeface="ＭＳ Ｐゴシック" panose="020B0600070205080204" pitchFamily="50" charset="-128"/>
            </a:rPr>
            <a:t>換気立坑</a:t>
          </a:r>
        </a:p>
      </xdr:txBody>
    </xdr:sp>
    <xdr:clientData/>
  </xdr:twoCellAnchor>
  <xdr:twoCellAnchor>
    <xdr:from>
      <xdr:col>37</xdr:col>
      <xdr:colOff>29533</xdr:colOff>
      <xdr:row>30</xdr:row>
      <xdr:rowOff>151086</xdr:rowOff>
    </xdr:from>
    <xdr:to>
      <xdr:col>38</xdr:col>
      <xdr:colOff>279174</xdr:colOff>
      <xdr:row>33</xdr:row>
      <xdr:rowOff>6257</xdr:rowOff>
    </xdr:to>
    <xdr:sp macro="" textlink="">
      <xdr:nvSpPr>
        <xdr:cNvPr id="127" name="テキスト ボックス 126">
          <a:extLst>
            <a:ext uri="{FF2B5EF4-FFF2-40B4-BE49-F238E27FC236}">
              <a16:creationId xmlns:a16="http://schemas.microsoft.com/office/drawing/2014/main" id="{3B8928FC-D7B8-4233-9471-FF7DE9D311A3}"/>
            </a:ext>
          </a:extLst>
        </xdr:cNvPr>
        <xdr:cNvSpPr txBox="1"/>
      </xdr:nvSpPr>
      <xdr:spPr>
        <a:xfrm>
          <a:off x="25277891" y="5268996"/>
          <a:ext cx="932029" cy="366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ＭＳ Ｐゴシック" panose="020B0600070205080204" pitchFamily="50" charset="-128"/>
              <a:ea typeface="ＭＳ Ｐゴシック" panose="020B0600070205080204" pitchFamily="50" charset="-128"/>
            </a:rPr>
            <a:t>主立坑</a:t>
          </a:r>
        </a:p>
      </xdr:txBody>
    </xdr:sp>
    <xdr:clientData/>
  </xdr:twoCellAnchor>
  <xdr:twoCellAnchor>
    <xdr:from>
      <xdr:col>2</xdr:col>
      <xdr:colOff>621541</xdr:colOff>
      <xdr:row>34</xdr:row>
      <xdr:rowOff>83984</xdr:rowOff>
    </xdr:from>
    <xdr:to>
      <xdr:col>4</xdr:col>
      <xdr:colOff>450944</xdr:colOff>
      <xdr:row>36</xdr:row>
      <xdr:rowOff>109752</xdr:rowOff>
    </xdr:to>
    <xdr:sp macro="" textlink="">
      <xdr:nvSpPr>
        <xdr:cNvPr id="128" name="テキスト ボックス 127">
          <a:extLst>
            <a:ext uri="{FF2B5EF4-FFF2-40B4-BE49-F238E27FC236}">
              <a16:creationId xmlns:a16="http://schemas.microsoft.com/office/drawing/2014/main" id="{EB11A5D1-72BE-4F7B-899E-AFF91F2CF084}"/>
            </a:ext>
          </a:extLst>
        </xdr:cNvPr>
        <xdr:cNvSpPr txBox="1"/>
      </xdr:nvSpPr>
      <xdr:spPr>
        <a:xfrm>
          <a:off x="1986317" y="5884283"/>
          <a:ext cx="1194179" cy="366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ＭＳ Ｐゴシック" panose="020B0600070205080204" pitchFamily="50" charset="-128"/>
              <a:ea typeface="ＭＳ Ｐゴシック" panose="020B0600070205080204" pitchFamily="50" charset="-128"/>
            </a:rPr>
            <a:t>換気立坑</a:t>
          </a:r>
        </a:p>
      </xdr:txBody>
    </xdr:sp>
    <xdr:clientData/>
  </xdr:twoCellAnchor>
  <xdr:twoCellAnchor>
    <xdr:from>
      <xdr:col>36</xdr:col>
      <xdr:colOff>127948</xdr:colOff>
      <xdr:row>31</xdr:row>
      <xdr:rowOff>163970</xdr:rowOff>
    </xdr:from>
    <xdr:to>
      <xdr:col>37</xdr:col>
      <xdr:colOff>29533</xdr:colOff>
      <xdr:row>34</xdr:row>
      <xdr:rowOff>42649</xdr:rowOff>
    </xdr:to>
    <xdr:cxnSp macro="">
      <xdr:nvCxnSpPr>
        <xdr:cNvPr id="129" name="直線矢印コネクタ 128">
          <a:extLst>
            <a:ext uri="{FF2B5EF4-FFF2-40B4-BE49-F238E27FC236}">
              <a16:creationId xmlns:a16="http://schemas.microsoft.com/office/drawing/2014/main" id="{39BF0B39-AD3F-4F61-9630-5DA5CF25D274}"/>
            </a:ext>
          </a:extLst>
        </xdr:cNvPr>
        <xdr:cNvCxnSpPr>
          <a:cxnSpLocks/>
          <a:stCxn id="127" idx="1"/>
        </xdr:cNvCxnSpPr>
      </xdr:nvCxnSpPr>
      <xdr:spPr>
        <a:xfrm flipH="1">
          <a:off x="24693918" y="5452477"/>
          <a:ext cx="583973" cy="390471"/>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213247</xdr:colOff>
      <xdr:row>34</xdr:row>
      <xdr:rowOff>156380</xdr:rowOff>
    </xdr:from>
    <xdr:to>
      <xdr:col>2</xdr:col>
      <xdr:colOff>621541</xdr:colOff>
      <xdr:row>35</xdr:row>
      <xdr:rowOff>96868</xdr:rowOff>
    </xdr:to>
    <xdr:cxnSp macro="">
      <xdr:nvCxnSpPr>
        <xdr:cNvPr id="132" name="直線矢印コネクタ 131">
          <a:extLst>
            <a:ext uri="{FF2B5EF4-FFF2-40B4-BE49-F238E27FC236}">
              <a16:creationId xmlns:a16="http://schemas.microsoft.com/office/drawing/2014/main" id="{193E6D4D-5A12-490D-97DA-CE112FEED6D9}"/>
            </a:ext>
          </a:extLst>
        </xdr:cNvPr>
        <xdr:cNvCxnSpPr>
          <a:cxnSpLocks/>
          <a:stCxn id="128" idx="1"/>
        </xdr:cNvCxnSpPr>
      </xdr:nvCxnSpPr>
      <xdr:spPr>
        <a:xfrm flipH="1" flipV="1">
          <a:off x="1578023" y="5956679"/>
          <a:ext cx="408294" cy="111085"/>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171889</xdr:colOff>
      <xdr:row>6</xdr:row>
      <xdr:rowOff>42649</xdr:rowOff>
    </xdr:from>
    <xdr:to>
      <xdr:col>30</xdr:col>
      <xdr:colOff>51955</xdr:colOff>
      <xdr:row>13</xdr:row>
      <xdr:rowOff>34636</xdr:rowOff>
    </xdr:to>
    <xdr:sp macro="" textlink="">
      <xdr:nvSpPr>
        <xdr:cNvPr id="110" name="テキスト ボックス 109">
          <a:extLst>
            <a:ext uri="{FF2B5EF4-FFF2-40B4-BE49-F238E27FC236}">
              <a16:creationId xmlns:a16="http://schemas.microsoft.com/office/drawing/2014/main" id="{A9D68D90-5580-46E2-94F1-D1B8D7EB3775}"/>
            </a:ext>
          </a:extLst>
        </xdr:cNvPr>
        <xdr:cNvSpPr txBox="1"/>
      </xdr:nvSpPr>
      <xdr:spPr>
        <a:xfrm>
          <a:off x="18875525" y="1081740"/>
          <a:ext cx="1958248" cy="1204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↑クリックすると地表シートに移動します。</a:t>
          </a:r>
        </a:p>
      </xdr:txBody>
    </xdr:sp>
    <xdr:clientData/>
  </xdr:twoCellAnchor>
  <xdr:twoCellAnchor>
    <xdr:from>
      <xdr:col>25</xdr:col>
      <xdr:colOff>265294</xdr:colOff>
      <xdr:row>17</xdr:row>
      <xdr:rowOff>59339</xdr:rowOff>
    </xdr:from>
    <xdr:to>
      <xdr:col>31</xdr:col>
      <xdr:colOff>554183</xdr:colOff>
      <xdr:row>25</xdr:row>
      <xdr:rowOff>0</xdr:rowOff>
    </xdr:to>
    <xdr:sp macro="" textlink="">
      <xdr:nvSpPr>
        <xdr:cNvPr id="111" name="テキスト ボックス 110">
          <a:extLst>
            <a:ext uri="{FF2B5EF4-FFF2-40B4-BE49-F238E27FC236}">
              <a16:creationId xmlns:a16="http://schemas.microsoft.com/office/drawing/2014/main" id="{1A55DCB9-3A93-41F4-AA8E-377653569ACC}"/>
            </a:ext>
          </a:extLst>
        </xdr:cNvPr>
        <xdr:cNvSpPr txBox="1"/>
      </xdr:nvSpPr>
      <xdr:spPr>
        <a:xfrm>
          <a:off x="17583476" y="3003430"/>
          <a:ext cx="4445252" cy="13261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a:t>※</a:t>
          </a:r>
          <a:r>
            <a:rPr kumimoji="1" lang="ja-JP" altLang="en-US" sz="1800" b="1"/>
            <a:t>ボーリング孔名にカーソルを合わせてクリックすると、対象孔の水理試験結果が閲覧できます。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676276</xdr:colOff>
      <xdr:row>0</xdr:row>
      <xdr:rowOff>42863</xdr:rowOff>
    </xdr:from>
    <xdr:to>
      <xdr:col>4</xdr:col>
      <xdr:colOff>514351</xdr:colOff>
      <xdr:row>2</xdr:row>
      <xdr:rowOff>180649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98B2BEA8-FD19-4E42-912C-A689AAF96677}"/>
            </a:ext>
          </a:extLst>
        </xdr:cNvPr>
        <xdr:cNvSpPr txBox="1"/>
      </xdr:nvSpPr>
      <xdr:spPr>
        <a:xfrm>
          <a:off x="3048001" y="42863"/>
          <a:ext cx="609600" cy="442586"/>
        </a:xfrm>
        <a:prstGeom prst="rect">
          <a:avLst/>
        </a:prstGeom>
        <a:solidFill>
          <a:schemeClr val="bg1">
            <a:lumMod val="7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ＭＳ Ｐゴシック" panose="020B0600070205080204" pitchFamily="50" charset="-128"/>
              <a:ea typeface="ＭＳ Ｐゴシック" panose="020B0600070205080204" pitchFamily="50" charset="-128"/>
            </a:rPr>
            <a:t>地表</a:t>
          </a:r>
        </a:p>
      </xdr:txBody>
    </xdr:sp>
    <xdr:clientData/>
  </xdr:twoCellAnchor>
  <xdr:twoCellAnchor>
    <xdr:from>
      <xdr:col>4</xdr:col>
      <xdr:colOff>581026</xdr:colOff>
      <xdr:row>0</xdr:row>
      <xdr:rowOff>42863</xdr:rowOff>
    </xdr:from>
    <xdr:to>
      <xdr:col>5</xdr:col>
      <xdr:colOff>552451</xdr:colOff>
      <xdr:row>2</xdr:row>
      <xdr:rowOff>180649</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D835CBFC-6B40-4969-8BCA-E1D77C689112}"/>
            </a:ext>
          </a:extLst>
        </xdr:cNvPr>
        <xdr:cNvSpPr txBox="1"/>
      </xdr:nvSpPr>
      <xdr:spPr>
        <a:xfrm>
          <a:off x="3724276" y="42863"/>
          <a:ext cx="609600" cy="442586"/>
        </a:xfrm>
        <a:prstGeom prst="rect">
          <a:avLst/>
        </a:prstGeom>
        <a:solidFill>
          <a:schemeClr val="bg1">
            <a:lumMod val="7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ＭＳ Ｐゴシック" panose="020B0600070205080204" pitchFamily="50" charset="-128"/>
              <a:ea typeface="ＭＳ Ｐゴシック" panose="020B0600070205080204" pitchFamily="50" charset="-128"/>
            </a:rPr>
            <a:t>坑内</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jopss.jaea.go.jp/search/servlet/search?5036339" TargetMode="External"/><Relationship Id="rId2" Type="http://schemas.openxmlformats.org/officeDocument/2006/relationships/hyperlink" Target="https://jopss.jaea.go.jp/search/servlet/search?4021069" TargetMode="External"/><Relationship Id="rId1" Type="http://schemas.openxmlformats.org/officeDocument/2006/relationships/hyperlink" Target="https://jopss.jaea.go.jp/search/servlet/search?4021070" TargetMode="External"/><Relationship Id="rId5" Type="http://schemas.openxmlformats.org/officeDocument/2006/relationships/hyperlink" Target="https://jopss.jaea.go.jp/search/servlet/search?5069088" TargetMode="External"/><Relationship Id="rId4" Type="http://schemas.openxmlformats.org/officeDocument/2006/relationships/hyperlink" Target="https://jopss.jaea.go.jp/search/servlet/search?505658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file:///\\Hyousou\E\&#27700;&#29702;&#35430;&#39443;&#12487;&#12540;&#12479;(for%20data%20set&#65289;\&#9675;&#27700;&#29702;&#35430;&#39443;&#12487;&#12540;&#12479;\AN-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398E1-E7F7-44DB-92AD-543660874E03}">
  <dimension ref="A2:P21"/>
  <sheetViews>
    <sheetView workbookViewId="0">
      <selection activeCell="F31" sqref="F31"/>
    </sheetView>
  </sheetViews>
  <sheetFormatPr defaultRowHeight="21"/>
  <cols>
    <col min="1" max="16384" width="9" style="191"/>
  </cols>
  <sheetData>
    <row r="2" spans="2:16" ht="50.1" customHeight="1">
      <c r="B2" s="196" t="s">
        <v>1049</v>
      </c>
      <c r="C2" s="196"/>
      <c r="D2" s="196"/>
      <c r="E2" s="196"/>
      <c r="F2" s="196"/>
      <c r="G2" s="196"/>
      <c r="H2" s="196"/>
      <c r="I2" s="196"/>
      <c r="J2" s="196"/>
      <c r="K2" s="196"/>
      <c r="L2" s="196"/>
      <c r="M2" s="196"/>
      <c r="N2" s="196"/>
      <c r="O2" s="196"/>
    </row>
    <row r="4" spans="2:16" ht="50.1" customHeight="1">
      <c r="B4" s="195" t="s">
        <v>1050</v>
      </c>
      <c r="C4" s="195"/>
      <c r="D4" s="195"/>
      <c r="E4" s="195"/>
      <c r="F4" s="195"/>
      <c r="G4" s="195"/>
      <c r="H4" s="195"/>
      <c r="I4" s="195"/>
      <c r="J4" s="195"/>
      <c r="K4" s="195"/>
      <c r="L4" s="195"/>
      <c r="M4" s="195"/>
      <c r="N4" s="195"/>
      <c r="O4" s="195"/>
    </row>
    <row r="6" spans="2:16" ht="50.1" customHeight="1">
      <c r="B6" s="195" t="s">
        <v>1051</v>
      </c>
      <c r="C6" s="195"/>
      <c r="D6" s="195"/>
      <c r="E6" s="195"/>
      <c r="F6" s="195"/>
      <c r="G6" s="195"/>
      <c r="H6" s="195"/>
      <c r="I6" s="195"/>
      <c r="J6" s="195"/>
      <c r="K6" s="195"/>
      <c r="L6" s="195"/>
      <c r="M6" s="195"/>
      <c r="N6" s="195"/>
      <c r="O6" s="195"/>
    </row>
    <row r="8" spans="2:16" ht="50.1" customHeight="1">
      <c r="B8" s="195" t="s">
        <v>1052</v>
      </c>
      <c r="C8" s="195"/>
      <c r="D8" s="195"/>
      <c r="E8" s="195"/>
      <c r="F8" s="195"/>
      <c r="G8" s="195"/>
      <c r="H8" s="195"/>
      <c r="I8" s="195"/>
      <c r="J8" s="195"/>
      <c r="K8" s="195"/>
      <c r="L8" s="195"/>
      <c r="M8" s="195"/>
      <c r="N8" s="195"/>
      <c r="O8" s="195"/>
    </row>
    <row r="10" spans="2:16" ht="50.1" customHeight="1">
      <c r="B10" s="195" t="s">
        <v>1053</v>
      </c>
      <c r="C10" s="195"/>
      <c r="D10" s="195"/>
      <c r="E10" s="195"/>
      <c r="F10" s="195"/>
      <c r="G10" s="195"/>
      <c r="H10" s="195"/>
      <c r="I10" s="195"/>
      <c r="J10" s="195"/>
      <c r="K10" s="195"/>
      <c r="L10" s="195"/>
      <c r="M10" s="195"/>
      <c r="N10" s="195"/>
      <c r="O10" s="195"/>
    </row>
    <row r="12" spans="2:16" ht="50.1" customHeight="1">
      <c r="B12" s="195" t="s">
        <v>1057</v>
      </c>
      <c r="C12" s="195"/>
      <c r="D12" s="195"/>
      <c r="E12" s="195"/>
      <c r="F12" s="195"/>
      <c r="G12" s="195"/>
      <c r="H12" s="195"/>
      <c r="I12" s="195"/>
      <c r="J12" s="195"/>
      <c r="K12" s="195"/>
      <c r="L12" s="195"/>
      <c r="M12" s="195"/>
      <c r="N12" s="195"/>
      <c r="O12" s="195"/>
    </row>
    <row r="14" spans="2:16" ht="30" customHeight="1">
      <c r="B14" s="191" t="s">
        <v>1056</v>
      </c>
    </row>
    <row r="15" spans="2:16" ht="30" customHeight="1" thickBot="1">
      <c r="B15" s="199" t="s">
        <v>1059</v>
      </c>
      <c r="C15" s="199"/>
      <c r="D15" s="199"/>
      <c r="E15" s="199"/>
      <c r="F15" s="199" t="s">
        <v>1060</v>
      </c>
      <c r="G15" s="199"/>
      <c r="H15" s="199"/>
      <c r="I15" s="199"/>
      <c r="J15" s="199"/>
      <c r="K15" s="199"/>
      <c r="L15" s="199"/>
      <c r="M15" s="199"/>
      <c r="N15" s="199"/>
      <c r="O15" s="199"/>
    </row>
    <row r="16" spans="2:16" ht="30" customHeight="1" thickTop="1">
      <c r="B16" s="200" t="s">
        <v>1068</v>
      </c>
      <c r="C16" s="200"/>
      <c r="D16" s="200"/>
      <c r="E16" s="200"/>
      <c r="F16" s="201" t="s">
        <v>1061</v>
      </c>
      <c r="G16" s="201"/>
      <c r="H16" s="201"/>
      <c r="I16" s="201"/>
      <c r="J16" s="201"/>
      <c r="K16" s="201"/>
      <c r="L16" s="201"/>
      <c r="M16" s="201"/>
      <c r="N16" s="201"/>
      <c r="O16" s="201"/>
      <c r="P16" s="194"/>
    </row>
    <row r="17" spans="1:15" ht="30" customHeight="1">
      <c r="A17" s="193"/>
      <c r="B17" s="197" t="s">
        <v>1054</v>
      </c>
      <c r="C17" s="197"/>
      <c r="D17" s="197"/>
      <c r="E17" s="197"/>
      <c r="F17" s="198" t="s">
        <v>1055</v>
      </c>
      <c r="G17" s="198"/>
      <c r="H17" s="198"/>
      <c r="I17" s="198"/>
      <c r="J17" s="198"/>
      <c r="K17" s="198"/>
      <c r="L17" s="198"/>
      <c r="M17" s="198"/>
      <c r="N17" s="198"/>
      <c r="O17" s="198"/>
    </row>
    <row r="18" spans="1:15" ht="30" customHeight="1">
      <c r="A18" s="193"/>
      <c r="B18" s="197" t="s">
        <v>1062</v>
      </c>
      <c r="C18" s="197"/>
      <c r="D18" s="197"/>
      <c r="E18" s="197"/>
      <c r="F18" s="198" t="s">
        <v>1063</v>
      </c>
      <c r="G18" s="198"/>
      <c r="H18" s="198"/>
      <c r="I18" s="198"/>
      <c r="J18" s="198"/>
      <c r="K18" s="198"/>
      <c r="L18" s="198"/>
      <c r="M18" s="198"/>
      <c r="N18" s="198"/>
      <c r="O18" s="198"/>
    </row>
    <row r="19" spans="1:15" ht="30" customHeight="1">
      <c r="A19" s="193"/>
      <c r="B19" s="197" t="s">
        <v>1064</v>
      </c>
      <c r="C19" s="197"/>
      <c r="D19" s="197"/>
      <c r="E19" s="197"/>
      <c r="F19" s="198" t="s">
        <v>1065</v>
      </c>
      <c r="G19" s="198"/>
      <c r="H19" s="198"/>
      <c r="I19" s="198"/>
      <c r="J19" s="198"/>
      <c r="K19" s="198"/>
      <c r="L19" s="198"/>
      <c r="M19" s="198"/>
      <c r="N19" s="198"/>
      <c r="O19" s="198"/>
    </row>
    <row r="20" spans="1:15" ht="30" customHeight="1">
      <c r="A20" s="193"/>
      <c r="B20" s="197" t="s">
        <v>1058</v>
      </c>
      <c r="C20" s="197"/>
      <c r="D20" s="197"/>
      <c r="E20" s="197"/>
      <c r="F20" s="198" t="s">
        <v>1066</v>
      </c>
      <c r="G20" s="198"/>
      <c r="H20" s="198"/>
      <c r="I20" s="198"/>
      <c r="J20" s="198"/>
      <c r="K20" s="198"/>
      <c r="L20" s="198"/>
      <c r="M20" s="198"/>
      <c r="N20" s="198"/>
      <c r="O20" s="198"/>
    </row>
    <row r="21" spans="1:15" ht="30" customHeight="1">
      <c r="B21" s="191" t="s">
        <v>1067</v>
      </c>
    </row>
  </sheetData>
  <mergeCells count="18">
    <mergeCell ref="B20:E20"/>
    <mergeCell ref="F20:O20"/>
    <mergeCell ref="B15:E15"/>
    <mergeCell ref="F15:O15"/>
    <mergeCell ref="B16:E16"/>
    <mergeCell ref="B17:E17"/>
    <mergeCell ref="B18:E18"/>
    <mergeCell ref="B19:E19"/>
    <mergeCell ref="F16:O16"/>
    <mergeCell ref="F17:O17"/>
    <mergeCell ref="F18:O18"/>
    <mergeCell ref="F19:O19"/>
    <mergeCell ref="B12:O12"/>
    <mergeCell ref="B2:O2"/>
    <mergeCell ref="B4:O4"/>
    <mergeCell ref="B6:O6"/>
    <mergeCell ref="B8:O8"/>
    <mergeCell ref="B10:O10"/>
  </mergeCells>
  <phoneticPr fontId="1"/>
  <hyperlinks>
    <hyperlink ref="B20:E20" r:id="rId1" display="JNC-TN7450 2005-010" xr:uid="{3C77F845-C2B1-4149-969A-6CC146E38984}"/>
    <hyperlink ref="B19:E19" r:id="rId2" display="JNC-TN7450 2005-011" xr:uid="{5AE8F9E7-FB61-47EB-95CA-EFD8EF2E0617}"/>
    <hyperlink ref="B18:E18" r:id="rId3" display="JAEA-Data/Code 2012-020" xr:uid="{47CB5C1D-1329-431E-97A9-7E92FA158692}"/>
    <hyperlink ref="B17:E17" r:id="rId4" display="JAEA-Data/Code 2016-012" xr:uid="{095F656A-80A9-4E3A-A9E2-36433D5F6EEF}"/>
    <hyperlink ref="B16:E16" r:id="rId5" display="JAEA-Data/Code 2020-011" xr:uid="{618C35D7-5D76-4EC1-8A50-CF377426AC1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6AC0-E251-4557-8EE0-C91B5AD923A7}">
  <dimension ref="A1:V45"/>
  <sheetViews>
    <sheetView showGridLines="0" zoomScaleNormal="100" workbookViewId="0">
      <selection activeCell="N36" sqref="N36"/>
    </sheetView>
  </sheetViews>
  <sheetFormatPr defaultColWidth="0" defaultRowHeight="13.5" zeroHeight="1"/>
  <cols>
    <col min="1" max="22" width="9" customWidth="1"/>
    <col min="23" max="16384" width="9" hidden="1"/>
  </cols>
  <sheetData>
    <row r="1" spans="1:22">
      <c r="A1" s="186"/>
      <c r="B1" s="186"/>
      <c r="C1" s="186"/>
      <c r="D1" s="186"/>
      <c r="E1" s="186"/>
      <c r="F1" s="186"/>
      <c r="G1" s="186"/>
      <c r="H1" s="186"/>
      <c r="I1" s="186"/>
      <c r="J1" s="186"/>
      <c r="K1" s="186"/>
      <c r="L1" s="186"/>
      <c r="M1" s="186"/>
      <c r="N1" s="186"/>
      <c r="O1" s="186"/>
      <c r="P1" s="186"/>
      <c r="Q1" s="186"/>
      <c r="R1" s="186"/>
      <c r="S1" s="186"/>
      <c r="T1" s="186"/>
      <c r="U1" s="186"/>
      <c r="V1" s="186"/>
    </row>
    <row r="2" spans="1:22">
      <c r="A2" s="186"/>
      <c r="B2" s="186"/>
      <c r="C2" s="186"/>
      <c r="D2" s="186"/>
      <c r="E2" s="186"/>
      <c r="F2" s="186"/>
      <c r="G2" s="186"/>
      <c r="H2" s="186"/>
      <c r="I2" s="186"/>
      <c r="J2" s="186"/>
      <c r="K2" s="186"/>
      <c r="L2" s="186"/>
      <c r="M2" s="186"/>
      <c r="N2" s="186"/>
      <c r="O2" s="186"/>
      <c r="P2" s="186"/>
      <c r="Q2" s="186"/>
      <c r="R2" s="186"/>
      <c r="S2" s="186"/>
      <c r="T2" s="186"/>
      <c r="U2" s="186"/>
      <c r="V2" s="186"/>
    </row>
    <row r="3" spans="1:22">
      <c r="A3" s="186"/>
      <c r="B3" s="186"/>
      <c r="C3" s="186"/>
      <c r="D3" s="186"/>
      <c r="E3" s="186"/>
      <c r="F3" s="186"/>
      <c r="G3" s="186"/>
      <c r="H3" s="186"/>
      <c r="I3" s="186"/>
      <c r="J3" s="186"/>
      <c r="K3" s="186"/>
      <c r="L3" s="186"/>
      <c r="M3" s="186"/>
      <c r="N3" s="186"/>
      <c r="O3" s="186"/>
      <c r="P3" s="186"/>
      <c r="Q3" s="186"/>
      <c r="R3" s="186"/>
      <c r="S3" s="186"/>
      <c r="T3" s="186"/>
      <c r="U3" s="186"/>
      <c r="V3" s="186"/>
    </row>
    <row r="4" spans="1:22">
      <c r="A4" s="186"/>
      <c r="B4" s="186"/>
      <c r="C4" s="186"/>
      <c r="D4" s="186"/>
      <c r="E4" s="186"/>
      <c r="F4" s="186"/>
      <c r="G4" s="186"/>
      <c r="H4" s="186"/>
      <c r="I4" s="186"/>
      <c r="J4" s="186"/>
      <c r="K4" s="186"/>
      <c r="L4" s="186"/>
      <c r="M4" s="186"/>
      <c r="N4" s="186"/>
      <c r="O4" s="186"/>
      <c r="P4" s="186"/>
      <c r="Q4" s="186"/>
      <c r="R4" s="186"/>
      <c r="S4" s="186"/>
      <c r="T4" s="186"/>
      <c r="U4" s="186"/>
      <c r="V4" s="186"/>
    </row>
    <row r="5" spans="1:22">
      <c r="A5" s="186"/>
      <c r="B5" s="186"/>
      <c r="C5" s="186"/>
      <c r="D5" s="186"/>
      <c r="E5" s="186"/>
      <c r="F5" s="186"/>
      <c r="G5" s="186"/>
      <c r="H5" s="186"/>
      <c r="I5" s="186"/>
      <c r="J5" s="186"/>
      <c r="K5" s="186"/>
      <c r="L5" s="186"/>
      <c r="M5" s="186"/>
      <c r="N5" s="186"/>
      <c r="O5" s="186"/>
      <c r="P5" s="186"/>
      <c r="Q5" s="186"/>
      <c r="R5" s="186"/>
      <c r="S5" s="186"/>
      <c r="T5" s="186"/>
      <c r="U5" s="190"/>
      <c r="V5" s="190"/>
    </row>
    <row r="6" spans="1:22">
      <c r="A6" s="186"/>
      <c r="B6" s="186"/>
      <c r="C6" s="186"/>
      <c r="D6" s="186"/>
      <c r="E6" s="186"/>
      <c r="F6" s="186"/>
      <c r="G6" s="186"/>
      <c r="H6" s="186"/>
      <c r="I6" s="186"/>
      <c r="J6" s="186"/>
      <c r="K6" s="186"/>
      <c r="L6" s="186"/>
      <c r="M6" s="186"/>
      <c r="N6" s="186"/>
      <c r="O6" s="186"/>
      <c r="P6" s="186"/>
      <c r="Q6" s="186"/>
      <c r="R6" s="186"/>
      <c r="S6" s="186"/>
      <c r="T6" s="186"/>
      <c r="U6" s="190"/>
      <c r="V6" s="190"/>
    </row>
    <row r="7" spans="1:22">
      <c r="A7" s="186"/>
      <c r="B7" s="186"/>
      <c r="C7" s="186"/>
      <c r="D7" s="186"/>
      <c r="E7" s="186"/>
      <c r="F7" s="186"/>
      <c r="G7" s="186"/>
      <c r="H7" s="186"/>
      <c r="I7" s="186"/>
      <c r="J7" s="186"/>
      <c r="K7" s="186"/>
      <c r="L7" s="186"/>
      <c r="M7" s="186"/>
      <c r="N7" s="186"/>
      <c r="O7" s="186"/>
      <c r="P7" s="186"/>
      <c r="Q7" s="186"/>
      <c r="R7" s="186"/>
      <c r="S7" s="186"/>
      <c r="T7" s="186"/>
      <c r="U7" s="186"/>
      <c r="V7" s="186"/>
    </row>
    <row r="8" spans="1:22">
      <c r="A8" s="186"/>
      <c r="B8" s="186"/>
      <c r="C8" s="186"/>
      <c r="D8" s="186"/>
      <c r="E8" s="186"/>
      <c r="F8" s="186"/>
      <c r="G8" s="186"/>
      <c r="H8" s="186"/>
      <c r="I8" s="186"/>
      <c r="J8" s="186"/>
      <c r="K8" s="186"/>
      <c r="L8" s="186"/>
      <c r="M8" s="186"/>
      <c r="N8" s="186"/>
      <c r="O8" s="186"/>
      <c r="P8" s="186"/>
      <c r="Q8" s="186"/>
      <c r="R8" s="186"/>
      <c r="S8" s="186"/>
      <c r="T8" s="186"/>
      <c r="U8" s="186"/>
      <c r="V8" s="186"/>
    </row>
    <row r="9" spans="1:22">
      <c r="A9" s="186"/>
      <c r="B9" s="186"/>
      <c r="C9" s="186"/>
      <c r="D9" s="186"/>
      <c r="E9" s="186"/>
      <c r="F9" s="186"/>
      <c r="G9" s="186"/>
      <c r="H9" s="186"/>
      <c r="I9" s="186"/>
      <c r="J9" s="186"/>
      <c r="K9" s="186"/>
      <c r="L9" s="186"/>
      <c r="M9" s="186"/>
      <c r="N9" s="186"/>
      <c r="O9" s="186"/>
      <c r="P9" s="186"/>
      <c r="Q9" s="186"/>
      <c r="R9" s="186"/>
      <c r="S9" s="186"/>
      <c r="T9" s="186"/>
      <c r="U9" s="186"/>
      <c r="V9" s="186"/>
    </row>
    <row r="10" spans="1:22">
      <c r="A10" s="186"/>
      <c r="B10" s="186"/>
      <c r="C10" s="186"/>
      <c r="D10" s="186"/>
      <c r="E10" s="186"/>
      <c r="F10" s="186"/>
      <c r="G10" s="186"/>
      <c r="H10" s="186"/>
      <c r="I10" s="186"/>
      <c r="J10" s="186"/>
      <c r="K10" s="186"/>
      <c r="L10" s="186"/>
      <c r="M10" s="186"/>
      <c r="N10" s="186"/>
      <c r="O10" s="186"/>
      <c r="P10" s="186"/>
      <c r="Q10" s="186"/>
      <c r="R10" s="186"/>
      <c r="S10" s="186"/>
      <c r="T10" s="186"/>
      <c r="U10" s="186"/>
      <c r="V10" s="186"/>
    </row>
    <row r="11" spans="1:22">
      <c r="A11" s="186"/>
      <c r="B11" s="186"/>
      <c r="C11" s="186"/>
      <c r="D11" s="186"/>
      <c r="E11" s="186"/>
      <c r="F11" s="186"/>
      <c r="G11" s="186"/>
      <c r="H11" s="186"/>
      <c r="I11" s="186"/>
      <c r="J11" s="186"/>
      <c r="K11" s="186"/>
      <c r="L11" s="186"/>
      <c r="M11" s="186"/>
      <c r="N11" s="186"/>
      <c r="O11" s="186"/>
      <c r="P11" s="186"/>
      <c r="Q11" s="186"/>
      <c r="R11" s="186"/>
      <c r="S11" s="186"/>
      <c r="T11" s="186"/>
      <c r="U11" s="186"/>
      <c r="V11" s="186"/>
    </row>
    <row r="12" spans="1:22">
      <c r="A12" s="186"/>
      <c r="B12" s="186"/>
      <c r="C12" s="186"/>
      <c r="D12" s="186"/>
      <c r="E12" s="186"/>
      <c r="F12" s="186"/>
      <c r="G12" s="186"/>
      <c r="H12" s="186"/>
      <c r="I12" s="186"/>
      <c r="J12" s="186"/>
      <c r="K12" s="186"/>
      <c r="L12" s="186"/>
      <c r="M12" s="186"/>
      <c r="N12" s="186"/>
      <c r="O12" s="186"/>
      <c r="P12" s="186"/>
      <c r="Q12" s="186"/>
      <c r="R12" s="186"/>
      <c r="S12" s="186"/>
      <c r="T12" s="186"/>
      <c r="U12" s="186"/>
      <c r="V12" s="186"/>
    </row>
    <row r="13" spans="1:22">
      <c r="A13" s="186"/>
      <c r="B13" s="186"/>
      <c r="C13" s="186"/>
      <c r="D13" s="186"/>
      <c r="E13" s="186"/>
      <c r="F13" s="186"/>
      <c r="G13" s="186"/>
      <c r="H13" s="186"/>
      <c r="I13" s="186"/>
      <c r="J13" s="186"/>
      <c r="K13" s="186"/>
      <c r="L13" s="186"/>
      <c r="M13" s="186"/>
      <c r="N13" s="186"/>
      <c r="O13" s="186"/>
      <c r="P13" s="186"/>
      <c r="Q13" s="186"/>
      <c r="R13" s="186"/>
      <c r="S13" s="186"/>
      <c r="T13" s="186"/>
      <c r="U13" s="186"/>
      <c r="V13" s="186"/>
    </row>
    <row r="14" spans="1:22">
      <c r="A14" s="186"/>
      <c r="B14" s="186"/>
      <c r="C14" s="186"/>
      <c r="D14" s="186"/>
      <c r="E14" s="186"/>
      <c r="F14" s="186"/>
      <c r="G14" s="186"/>
      <c r="H14" s="186"/>
      <c r="I14" s="186"/>
      <c r="J14" s="186"/>
      <c r="K14" s="186"/>
      <c r="L14" s="186"/>
      <c r="M14" s="186"/>
      <c r="N14" s="186"/>
      <c r="O14" s="186"/>
      <c r="P14" s="186"/>
      <c r="Q14" s="186"/>
      <c r="R14" s="186"/>
      <c r="S14" s="186"/>
      <c r="T14" s="186"/>
      <c r="U14" s="186"/>
      <c r="V14" s="186"/>
    </row>
    <row r="15" spans="1:22">
      <c r="A15" s="186"/>
      <c r="B15" s="186"/>
      <c r="C15" s="186"/>
      <c r="D15" s="186"/>
      <c r="E15" s="186"/>
      <c r="F15" s="186"/>
      <c r="G15" s="186"/>
      <c r="H15" s="186"/>
      <c r="I15" s="186"/>
      <c r="J15" s="186"/>
      <c r="K15" s="186"/>
      <c r="L15" s="186"/>
      <c r="M15" s="186"/>
      <c r="N15" s="186"/>
      <c r="O15" s="186"/>
      <c r="P15" s="186"/>
      <c r="Q15" s="186"/>
      <c r="R15" s="186"/>
      <c r="S15" s="186"/>
      <c r="T15" s="186"/>
      <c r="U15" s="186"/>
      <c r="V15" s="186"/>
    </row>
    <row r="16" spans="1:22">
      <c r="A16" s="186"/>
      <c r="B16" s="186"/>
      <c r="C16" s="186"/>
      <c r="D16" s="186"/>
      <c r="E16" s="186"/>
      <c r="F16" s="186"/>
      <c r="G16" s="186"/>
      <c r="H16" s="186"/>
      <c r="I16" s="186"/>
      <c r="J16" s="186"/>
      <c r="K16" s="186"/>
      <c r="L16" s="186"/>
      <c r="M16" s="186"/>
      <c r="N16" s="186"/>
      <c r="O16" s="186"/>
      <c r="P16" s="186"/>
      <c r="Q16" s="186"/>
      <c r="R16" s="186"/>
      <c r="S16" s="186"/>
      <c r="T16" s="186"/>
      <c r="U16" s="186"/>
      <c r="V16" s="186"/>
    </row>
    <row r="17" spans="1:22">
      <c r="A17" s="186"/>
      <c r="B17" s="186"/>
      <c r="C17" s="186"/>
      <c r="D17" s="186"/>
      <c r="E17" s="186"/>
      <c r="F17" s="186"/>
      <c r="G17" s="186"/>
      <c r="H17" s="186"/>
      <c r="I17" s="186"/>
      <c r="J17" s="186"/>
      <c r="K17" s="186"/>
      <c r="L17" s="186"/>
      <c r="M17" s="186"/>
      <c r="N17" s="186"/>
      <c r="O17" s="186"/>
      <c r="P17" s="186"/>
      <c r="Q17" s="186"/>
      <c r="R17" s="186"/>
      <c r="S17" s="186"/>
      <c r="T17" s="186"/>
      <c r="U17" s="186"/>
      <c r="V17" s="186"/>
    </row>
    <row r="18" spans="1:22">
      <c r="A18" s="186"/>
      <c r="B18" s="186"/>
      <c r="C18" s="186"/>
      <c r="D18" s="186"/>
      <c r="E18" s="186"/>
      <c r="F18" s="186"/>
      <c r="G18" s="186"/>
      <c r="H18" s="186"/>
      <c r="I18" s="186"/>
      <c r="J18" s="186"/>
      <c r="K18" s="186"/>
      <c r="L18" s="186"/>
      <c r="M18" s="186"/>
      <c r="N18" s="186"/>
      <c r="O18" s="186"/>
      <c r="P18" s="186"/>
      <c r="Q18" s="186"/>
      <c r="R18" s="186"/>
      <c r="S18" s="186"/>
      <c r="T18" s="186"/>
      <c r="U18" s="186"/>
      <c r="V18" s="186"/>
    </row>
    <row r="19" spans="1:22">
      <c r="A19" s="186"/>
      <c r="B19" s="186"/>
      <c r="C19" s="186"/>
      <c r="D19" s="186"/>
      <c r="E19" s="186"/>
      <c r="F19" s="186"/>
      <c r="G19" s="186"/>
      <c r="H19" s="186"/>
      <c r="I19" s="186"/>
      <c r="J19" s="186"/>
      <c r="K19" s="186"/>
      <c r="L19" s="186"/>
      <c r="M19" s="186"/>
      <c r="N19" s="186"/>
      <c r="O19" s="186"/>
      <c r="P19" s="186"/>
      <c r="Q19" s="186"/>
      <c r="R19" s="186"/>
      <c r="S19" s="186"/>
      <c r="T19" s="186"/>
      <c r="U19" s="186"/>
      <c r="V19" s="186"/>
    </row>
    <row r="20" spans="1:22">
      <c r="A20" s="186"/>
      <c r="B20" s="186"/>
      <c r="C20" s="186"/>
      <c r="D20" s="186"/>
      <c r="E20" s="186"/>
      <c r="F20" s="186"/>
      <c r="G20" s="186"/>
      <c r="H20" s="186"/>
      <c r="I20" s="186"/>
      <c r="J20" s="186"/>
      <c r="K20" s="186"/>
      <c r="L20" s="186"/>
      <c r="M20" s="186"/>
      <c r="N20" s="186"/>
      <c r="O20" s="186"/>
      <c r="P20" s="186"/>
      <c r="Q20" s="186"/>
      <c r="R20" s="186"/>
      <c r="S20" s="186"/>
      <c r="T20" s="186"/>
      <c r="U20" s="186"/>
      <c r="V20" s="186"/>
    </row>
    <row r="21" spans="1:22">
      <c r="A21" s="186"/>
      <c r="B21" s="186"/>
      <c r="C21" s="186"/>
      <c r="D21" s="186"/>
      <c r="E21" s="186"/>
      <c r="F21" s="186"/>
      <c r="G21" s="186"/>
      <c r="H21" s="186"/>
      <c r="I21" s="186"/>
      <c r="J21" s="186"/>
      <c r="K21" s="186"/>
      <c r="L21" s="186"/>
      <c r="M21" s="186"/>
      <c r="N21" s="186"/>
      <c r="O21" s="186"/>
      <c r="P21" s="186"/>
      <c r="Q21" s="186"/>
      <c r="R21" s="186"/>
      <c r="S21" s="186"/>
      <c r="T21" s="186"/>
      <c r="U21" s="186"/>
      <c r="V21" s="186"/>
    </row>
    <row r="22" spans="1:22">
      <c r="A22" s="186"/>
      <c r="B22" s="186"/>
      <c r="C22" s="186"/>
      <c r="D22" s="186"/>
      <c r="E22" s="186"/>
      <c r="F22" s="186"/>
      <c r="G22" s="186"/>
      <c r="H22" s="186"/>
      <c r="I22" s="186"/>
      <c r="J22" s="186"/>
      <c r="K22" s="186"/>
      <c r="L22" s="186"/>
      <c r="M22" s="186"/>
      <c r="N22" s="186"/>
      <c r="O22" s="186"/>
      <c r="P22" s="186"/>
      <c r="Q22" s="186"/>
      <c r="R22" s="186"/>
      <c r="S22" s="186"/>
      <c r="T22" s="186"/>
      <c r="U22" s="186"/>
      <c r="V22" s="186"/>
    </row>
    <row r="23" spans="1:22">
      <c r="A23" s="186"/>
      <c r="B23" s="186"/>
      <c r="C23" s="186"/>
      <c r="D23" s="186"/>
      <c r="E23" s="186"/>
      <c r="F23" s="186"/>
      <c r="G23" s="186"/>
      <c r="H23" s="186"/>
      <c r="I23" s="186"/>
      <c r="J23" s="186"/>
      <c r="K23" s="186"/>
      <c r="L23" s="186"/>
      <c r="M23" s="186"/>
      <c r="N23" s="186"/>
      <c r="O23" s="186"/>
      <c r="P23" s="186"/>
      <c r="Q23" s="186"/>
      <c r="R23" s="186"/>
      <c r="S23" s="186"/>
      <c r="T23" s="186"/>
      <c r="U23" s="186"/>
      <c r="V23" s="186"/>
    </row>
    <row r="24" spans="1:22">
      <c r="A24" s="186"/>
      <c r="B24" s="186"/>
      <c r="C24" s="186"/>
      <c r="D24" s="186"/>
      <c r="E24" s="186"/>
      <c r="F24" s="186"/>
      <c r="G24" s="186"/>
      <c r="H24" s="186"/>
      <c r="I24" s="186"/>
      <c r="J24" s="186"/>
      <c r="K24" s="186"/>
      <c r="L24" s="186"/>
      <c r="M24" s="186"/>
      <c r="N24" s="186"/>
      <c r="O24" s="186"/>
      <c r="P24" s="186"/>
      <c r="Q24" s="186"/>
      <c r="R24" s="186"/>
      <c r="S24" s="186"/>
      <c r="T24" s="186"/>
      <c r="U24" s="186"/>
      <c r="V24" s="186"/>
    </row>
    <row r="25" spans="1:22">
      <c r="A25" s="186"/>
      <c r="B25" s="186"/>
      <c r="C25" s="186"/>
      <c r="D25" s="186"/>
      <c r="E25" s="186"/>
      <c r="F25" s="186"/>
      <c r="G25" s="186"/>
      <c r="H25" s="186"/>
      <c r="I25" s="186"/>
      <c r="J25" s="186"/>
      <c r="K25" s="186"/>
      <c r="L25" s="186"/>
      <c r="M25" s="186"/>
      <c r="N25" s="186"/>
      <c r="O25" s="186"/>
      <c r="P25" s="186"/>
      <c r="Q25" s="186"/>
      <c r="R25" s="186"/>
      <c r="S25" s="186"/>
      <c r="T25" s="186"/>
      <c r="U25" s="186"/>
      <c r="V25" s="186"/>
    </row>
    <row r="26" spans="1:22">
      <c r="A26" s="186"/>
      <c r="B26" s="186"/>
      <c r="C26" s="186"/>
      <c r="D26" s="186"/>
      <c r="E26" s="186"/>
      <c r="F26" s="186"/>
      <c r="G26" s="186"/>
      <c r="H26" s="186"/>
      <c r="I26" s="186"/>
      <c r="J26" s="186"/>
      <c r="K26" s="186"/>
      <c r="L26" s="186"/>
      <c r="M26" s="186"/>
      <c r="N26" s="186"/>
      <c r="O26" s="186"/>
      <c r="P26" s="186"/>
      <c r="Q26" s="186"/>
      <c r="R26" s="186"/>
      <c r="S26" s="186"/>
      <c r="T26" s="186"/>
      <c r="U26" s="186"/>
      <c r="V26" s="186"/>
    </row>
    <row r="27" spans="1:22">
      <c r="A27" s="186"/>
      <c r="B27" s="186"/>
      <c r="C27" s="186"/>
      <c r="D27" s="186"/>
      <c r="E27" s="186"/>
      <c r="F27" s="186"/>
      <c r="G27" s="186"/>
      <c r="H27" s="186"/>
      <c r="I27" s="186"/>
      <c r="J27" s="186"/>
      <c r="K27" s="186"/>
      <c r="L27" s="186"/>
      <c r="M27" s="186"/>
      <c r="N27" s="186"/>
      <c r="O27" s="186"/>
      <c r="P27" s="186"/>
      <c r="Q27" s="186"/>
      <c r="R27" s="186"/>
      <c r="S27" s="186"/>
      <c r="T27" s="186"/>
      <c r="U27" s="186"/>
      <c r="V27" s="186"/>
    </row>
    <row r="28" spans="1:22">
      <c r="A28" s="186"/>
      <c r="B28" s="186"/>
      <c r="C28" s="186"/>
      <c r="D28" s="186"/>
      <c r="E28" s="186"/>
      <c r="F28" s="186"/>
      <c r="G28" s="186"/>
      <c r="H28" s="186"/>
      <c r="I28" s="186"/>
      <c r="J28" s="186"/>
      <c r="K28" s="186"/>
      <c r="L28" s="186"/>
      <c r="M28" s="186"/>
      <c r="N28" s="186"/>
      <c r="O28" s="186"/>
      <c r="P28" s="186"/>
      <c r="Q28" s="186"/>
      <c r="R28" s="186"/>
      <c r="S28" s="186"/>
      <c r="T28" s="186"/>
      <c r="U28" s="186"/>
      <c r="V28" s="186"/>
    </row>
    <row r="29" spans="1:22">
      <c r="A29" s="186"/>
      <c r="B29" s="186"/>
      <c r="C29" s="186"/>
      <c r="D29" s="186"/>
      <c r="E29" s="186"/>
      <c r="F29" s="186"/>
      <c r="G29" s="186"/>
      <c r="H29" s="186"/>
      <c r="I29" s="186"/>
      <c r="J29" s="186"/>
      <c r="K29" s="186"/>
      <c r="L29" s="186"/>
      <c r="M29" s="186"/>
      <c r="N29" s="186"/>
      <c r="O29" s="186"/>
      <c r="P29" s="186"/>
      <c r="Q29" s="186"/>
      <c r="R29" s="186"/>
      <c r="S29" s="186"/>
      <c r="T29" s="186"/>
      <c r="U29" s="186"/>
      <c r="V29" s="186"/>
    </row>
    <row r="30" spans="1:22">
      <c r="A30" s="186"/>
      <c r="B30" s="186"/>
      <c r="C30" s="186"/>
      <c r="D30" s="186"/>
      <c r="E30" s="186"/>
      <c r="F30" s="186"/>
      <c r="G30" s="186"/>
      <c r="H30" s="186"/>
      <c r="I30" s="186"/>
      <c r="J30" s="186"/>
      <c r="K30" s="186"/>
      <c r="L30" s="186"/>
      <c r="M30" s="186"/>
      <c r="N30" s="186"/>
      <c r="O30" s="186"/>
      <c r="P30" s="186"/>
      <c r="Q30" s="186"/>
      <c r="R30" s="186"/>
      <c r="S30" s="186"/>
      <c r="T30" s="186"/>
      <c r="U30" s="186"/>
      <c r="V30" s="186"/>
    </row>
    <row r="31" spans="1:22">
      <c r="A31" s="186"/>
      <c r="B31" s="186"/>
      <c r="C31" s="186"/>
      <c r="D31" s="186"/>
      <c r="E31" s="186"/>
      <c r="F31" s="186"/>
      <c r="G31" s="186"/>
      <c r="H31" s="186"/>
      <c r="I31" s="186"/>
      <c r="J31" s="186"/>
      <c r="K31" s="186"/>
      <c r="L31" s="186"/>
      <c r="M31" s="186"/>
      <c r="N31" s="186"/>
      <c r="O31" s="186"/>
      <c r="P31" s="186"/>
      <c r="Q31" s="186"/>
      <c r="R31" s="186"/>
      <c r="S31" s="186"/>
      <c r="T31" s="186"/>
      <c r="U31" s="186"/>
      <c r="V31" s="186"/>
    </row>
    <row r="32" spans="1:22">
      <c r="A32" s="186"/>
      <c r="B32" s="186"/>
      <c r="C32" s="186"/>
      <c r="D32" s="186"/>
      <c r="E32" s="186"/>
      <c r="F32" s="186"/>
      <c r="G32" s="186"/>
      <c r="H32" s="186"/>
      <c r="I32" s="186"/>
      <c r="J32" s="186"/>
      <c r="K32" s="186"/>
      <c r="L32" s="186"/>
      <c r="M32" s="186"/>
      <c r="N32" s="186"/>
      <c r="O32" s="186"/>
      <c r="P32" s="186"/>
      <c r="Q32" s="186"/>
      <c r="R32" s="186"/>
      <c r="S32" s="186"/>
      <c r="T32" s="186"/>
      <c r="U32" s="186"/>
      <c r="V32" s="186"/>
    </row>
    <row r="33" spans="1:22">
      <c r="A33" s="186"/>
      <c r="B33" s="186"/>
      <c r="C33" s="186"/>
      <c r="D33" s="186"/>
      <c r="E33" s="186"/>
      <c r="F33" s="186"/>
      <c r="G33" s="186"/>
      <c r="H33" s="186"/>
      <c r="I33" s="186"/>
      <c r="J33" s="186"/>
      <c r="K33" s="186"/>
      <c r="L33" s="186"/>
      <c r="M33" s="186"/>
      <c r="N33" s="186"/>
      <c r="O33" s="186"/>
      <c r="P33" s="186"/>
      <c r="Q33" s="186"/>
      <c r="R33" s="186"/>
      <c r="S33" s="186"/>
      <c r="T33" s="186"/>
      <c r="U33" s="186"/>
      <c r="V33" s="186"/>
    </row>
    <row r="34" spans="1:22">
      <c r="A34" s="186"/>
      <c r="B34" s="186"/>
      <c r="C34" s="186"/>
      <c r="D34" s="186"/>
      <c r="E34" s="186"/>
      <c r="F34" s="186"/>
      <c r="G34" s="186"/>
      <c r="H34" s="186"/>
      <c r="I34" s="186"/>
      <c r="J34" s="186"/>
      <c r="K34" s="186"/>
      <c r="L34" s="186"/>
      <c r="M34" s="186"/>
      <c r="N34" s="186"/>
      <c r="O34" s="186"/>
      <c r="P34" s="186"/>
      <c r="Q34" s="186"/>
      <c r="R34" s="186"/>
      <c r="S34" s="186"/>
      <c r="T34" s="186"/>
      <c r="U34" s="186"/>
      <c r="V34" s="186"/>
    </row>
    <row r="35" spans="1:22">
      <c r="A35" s="186"/>
      <c r="B35" s="186"/>
      <c r="C35" s="186"/>
      <c r="D35" s="186"/>
      <c r="E35" s="186"/>
      <c r="F35" s="186"/>
      <c r="G35" s="186"/>
      <c r="H35" s="186"/>
      <c r="I35" s="186"/>
      <c r="J35" s="186"/>
      <c r="K35" s="186"/>
      <c r="L35" s="186"/>
      <c r="M35" s="186"/>
      <c r="N35" s="186"/>
      <c r="O35" s="186"/>
      <c r="P35" s="186"/>
      <c r="Q35" s="186"/>
      <c r="R35" s="186"/>
      <c r="S35" s="186"/>
      <c r="T35" s="186"/>
      <c r="U35" s="186"/>
      <c r="V35" s="186"/>
    </row>
    <row r="36" spans="1:22">
      <c r="A36" s="186"/>
      <c r="B36" s="186"/>
      <c r="C36" s="186"/>
      <c r="D36" s="186"/>
      <c r="E36" s="186"/>
      <c r="F36" s="186"/>
      <c r="G36" s="186"/>
      <c r="H36" s="186"/>
      <c r="I36" s="186"/>
      <c r="J36" s="186"/>
      <c r="K36" s="186"/>
      <c r="L36" s="186"/>
      <c r="M36" s="186"/>
      <c r="N36" s="186"/>
      <c r="O36" s="186"/>
      <c r="P36" s="186"/>
      <c r="Q36" s="186"/>
      <c r="R36" s="186"/>
      <c r="S36" s="186"/>
      <c r="T36" s="186"/>
      <c r="U36" s="186"/>
      <c r="V36" s="186"/>
    </row>
    <row r="37" spans="1:22">
      <c r="A37" s="186"/>
      <c r="B37" s="186"/>
      <c r="C37" s="186"/>
      <c r="D37" s="186"/>
      <c r="E37" s="186"/>
      <c r="F37" s="186"/>
      <c r="G37" s="186"/>
      <c r="H37" s="186"/>
      <c r="I37" s="186"/>
      <c r="J37" s="186"/>
      <c r="K37" s="186"/>
      <c r="L37" s="186"/>
      <c r="M37" s="186"/>
      <c r="N37" s="186"/>
      <c r="O37" s="186"/>
      <c r="P37" s="186"/>
      <c r="Q37" s="186"/>
      <c r="R37" s="186"/>
      <c r="S37" s="186"/>
      <c r="T37" s="186"/>
      <c r="U37" s="186"/>
      <c r="V37" s="186"/>
    </row>
    <row r="38" spans="1:22">
      <c r="A38" s="186"/>
      <c r="B38" s="186"/>
      <c r="C38" s="186"/>
      <c r="D38" s="186"/>
      <c r="E38" s="186"/>
      <c r="F38" s="186"/>
      <c r="G38" s="186"/>
      <c r="H38" s="186"/>
      <c r="I38" s="186"/>
      <c r="J38" s="186"/>
      <c r="K38" s="186"/>
      <c r="L38" s="186"/>
      <c r="M38" s="186"/>
      <c r="N38" s="186"/>
      <c r="O38" s="186"/>
      <c r="P38" s="186"/>
      <c r="Q38" s="186"/>
      <c r="R38" s="186"/>
      <c r="S38" s="186"/>
      <c r="T38" s="186"/>
      <c r="U38" s="186"/>
      <c r="V38" s="186"/>
    </row>
    <row r="39" spans="1:22">
      <c r="A39" s="186"/>
      <c r="B39" s="186"/>
      <c r="C39" s="186"/>
      <c r="D39" s="186"/>
      <c r="E39" s="186"/>
      <c r="F39" s="186"/>
      <c r="G39" s="186"/>
      <c r="H39" s="186"/>
      <c r="I39" s="186"/>
      <c r="J39" s="186"/>
      <c r="K39" s="186"/>
      <c r="L39" s="186"/>
      <c r="M39" s="186"/>
      <c r="N39" s="186"/>
      <c r="O39" s="186"/>
      <c r="P39" s="186"/>
      <c r="Q39" s="186"/>
      <c r="R39" s="186"/>
      <c r="S39" s="186"/>
      <c r="T39" s="186"/>
      <c r="U39" s="186"/>
      <c r="V39" s="186"/>
    </row>
    <row r="40" spans="1:22">
      <c r="A40" s="186"/>
      <c r="B40" s="186"/>
      <c r="C40" s="186"/>
      <c r="D40" s="186"/>
      <c r="E40" s="186"/>
      <c r="F40" s="186"/>
      <c r="G40" s="186"/>
      <c r="H40" s="186"/>
      <c r="I40" s="186"/>
      <c r="J40" s="186"/>
      <c r="K40" s="186"/>
      <c r="L40" s="186"/>
      <c r="M40" s="186"/>
      <c r="N40" s="186"/>
      <c r="O40" s="186"/>
      <c r="P40" s="186"/>
      <c r="Q40" s="186"/>
      <c r="R40" s="186"/>
      <c r="S40" s="186"/>
      <c r="T40" s="186"/>
      <c r="U40" s="186"/>
      <c r="V40" s="186"/>
    </row>
    <row r="41" spans="1:22">
      <c r="A41" s="186"/>
      <c r="B41" s="186"/>
      <c r="C41" s="186"/>
      <c r="D41" s="186"/>
      <c r="E41" s="186"/>
      <c r="F41" s="186"/>
      <c r="G41" s="186"/>
      <c r="H41" s="186"/>
      <c r="I41" s="186"/>
      <c r="J41" s="186"/>
      <c r="K41" s="186"/>
      <c r="L41" s="186"/>
      <c r="M41" s="186"/>
      <c r="N41" s="186"/>
      <c r="O41" s="186"/>
      <c r="P41" s="186"/>
      <c r="Q41" s="186"/>
      <c r="R41" s="186"/>
      <c r="S41" s="186"/>
      <c r="T41" s="186"/>
      <c r="U41" s="186"/>
      <c r="V41" s="186"/>
    </row>
    <row r="42" spans="1:22">
      <c r="A42" s="186"/>
      <c r="B42" s="186"/>
      <c r="C42" s="186"/>
      <c r="D42" s="186"/>
      <c r="E42" s="186"/>
      <c r="F42" s="186"/>
      <c r="G42" s="186"/>
      <c r="H42" s="186"/>
      <c r="I42" s="186"/>
      <c r="J42" s="186"/>
      <c r="K42" s="186"/>
      <c r="L42" s="186"/>
      <c r="M42" s="186"/>
      <c r="N42" s="186"/>
      <c r="O42" s="186"/>
      <c r="P42" s="186"/>
      <c r="Q42" s="186"/>
      <c r="R42" s="186"/>
      <c r="S42" s="186"/>
      <c r="T42" s="186"/>
      <c r="U42" s="186"/>
      <c r="V42" s="186"/>
    </row>
    <row r="43" spans="1:22">
      <c r="A43" s="186"/>
      <c r="B43" s="186"/>
      <c r="C43" s="186"/>
      <c r="D43" s="186"/>
      <c r="E43" s="186"/>
      <c r="F43" s="186"/>
      <c r="G43" s="186"/>
      <c r="H43" s="186"/>
      <c r="I43" s="186"/>
      <c r="J43" s="186"/>
      <c r="K43" s="186"/>
      <c r="L43" s="186"/>
      <c r="M43" s="186"/>
      <c r="N43" s="186"/>
      <c r="O43" s="186"/>
      <c r="P43" s="186"/>
      <c r="Q43" s="186"/>
      <c r="R43" s="186"/>
      <c r="S43" s="186"/>
      <c r="T43" s="186"/>
      <c r="U43" s="186"/>
      <c r="V43" s="186"/>
    </row>
    <row r="44" spans="1:22">
      <c r="A44" s="186"/>
      <c r="B44" s="186"/>
      <c r="C44" s="186"/>
      <c r="D44" s="186"/>
      <c r="E44" s="186"/>
      <c r="F44" s="186"/>
      <c r="G44" s="186"/>
      <c r="H44" s="186"/>
      <c r="I44" s="186"/>
      <c r="J44" s="186"/>
      <c r="K44" s="186"/>
      <c r="L44" s="186"/>
      <c r="M44" s="186"/>
      <c r="N44" s="186"/>
      <c r="O44" s="186"/>
      <c r="P44" s="186"/>
      <c r="Q44" s="186"/>
      <c r="R44" s="186"/>
      <c r="S44" s="186"/>
      <c r="T44" s="186"/>
      <c r="U44" s="186"/>
      <c r="V44" s="186"/>
    </row>
    <row r="45" spans="1:22">
      <c r="A45" s="186"/>
      <c r="B45" s="186"/>
      <c r="C45" s="186"/>
      <c r="D45" s="186"/>
      <c r="E45" s="186"/>
      <c r="F45" s="186"/>
      <c r="G45" s="186"/>
      <c r="H45" s="186"/>
      <c r="I45" s="186"/>
      <c r="J45" s="186"/>
      <c r="K45" s="186"/>
      <c r="L45" s="186"/>
      <c r="M45" s="186"/>
      <c r="N45" s="186"/>
      <c r="O45" s="186"/>
      <c r="P45" s="186"/>
      <c r="Q45" s="186"/>
      <c r="R45" s="186"/>
      <c r="S45" s="186"/>
      <c r="T45" s="186"/>
      <c r="U45" s="186"/>
      <c r="V45" s="186"/>
    </row>
  </sheetData>
  <sheetProtection sheet="1" objects="1" scenarios="1"/>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2C6E4-6B74-41D1-96CC-D098F3DB1C2E}">
  <dimension ref="A1:AM64"/>
  <sheetViews>
    <sheetView showGridLines="0" zoomScale="55" zoomScaleNormal="55" workbookViewId="0">
      <selection activeCell="AH24" sqref="AH24"/>
    </sheetView>
  </sheetViews>
  <sheetFormatPr defaultColWidth="0" defaultRowHeight="13.5" zeroHeight="1"/>
  <cols>
    <col min="1" max="39" width="9" customWidth="1"/>
    <col min="40" max="16384" width="9" hidden="1"/>
  </cols>
  <sheetData>
    <row r="1" spans="1:39"/>
    <row r="2" spans="1:39"/>
    <row r="3" spans="1:39"/>
    <row r="4" spans="1:39">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row>
    <row r="5" spans="1:39">
      <c r="A5" s="18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row>
    <row r="6" spans="1:39">
      <c r="A6" s="187"/>
      <c r="B6" s="187"/>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row>
    <row r="7" spans="1:39">
      <c r="A7" s="187"/>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row>
    <row r="8" spans="1:39">
      <c r="A8" s="18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row>
    <row r="9" spans="1:39">
      <c r="A9" s="18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row>
    <row r="10" spans="1:39">
      <c r="A10" s="18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row>
    <row r="11" spans="1:39">
      <c r="A11" s="18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row>
    <row r="12" spans="1:39">
      <c r="A12" s="18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row>
    <row r="13" spans="1:39">
      <c r="A13" s="18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row>
    <row r="14" spans="1:39">
      <c r="A14" s="18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row>
    <row r="15" spans="1:39">
      <c r="A15" s="187"/>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row>
    <row r="16" spans="1:39">
      <c r="A16" s="18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row>
    <row r="17" spans="1:39">
      <c r="A17" s="18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row>
    <row r="18" spans="1:39">
      <c r="A18" s="18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row>
    <row r="19" spans="1:39">
      <c r="A19" s="18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c r="AJ19" s="187"/>
      <c r="AK19" s="187"/>
      <c r="AL19" s="187"/>
      <c r="AM19" s="187"/>
    </row>
    <row r="20" spans="1:39">
      <c r="A20" s="18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row>
    <row r="21" spans="1:39">
      <c r="A21" s="18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row>
    <row r="22" spans="1:39">
      <c r="A22" s="18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c r="AG22" s="187"/>
      <c r="AH22" s="187"/>
      <c r="AI22" s="187"/>
      <c r="AJ22" s="187"/>
      <c r="AK22" s="187"/>
      <c r="AL22" s="187"/>
      <c r="AM22" s="187"/>
    </row>
    <row r="23" spans="1:39">
      <c r="A23" s="18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7"/>
      <c r="AK23" s="187"/>
      <c r="AL23" s="187"/>
      <c r="AM23" s="187"/>
    </row>
    <row r="24" spans="1:39">
      <c r="A24" s="18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row>
    <row r="25" spans="1:39">
      <c r="A25" s="18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row>
    <row r="26" spans="1:39">
      <c r="A26" s="18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c r="AG26" s="187"/>
      <c r="AH26" s="187"/>
      <c r="AI26" s="187"/>
      <c r="AJ26" s="187"/>
      <c r="AK26" s="187"/>
      <c r="AL26" s="187"/>
      <c r="AM26" s="187"/>
    </row>
    <row r="27" spans="1:39">
      <c r="A27" s="18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row>
    <row r="28" spans="1:39">
      <c r="A28" s="18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row>
    <row r="29" spans="1:39">
      <c r="A29" s="18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c r="AG29" s="187"/>
      <c r="AH29" s="187"/>
      <c r="AI29" s="187"/>
      <c r="AJ29" s="187"/>
      <c r="AK29" s="187"/>
      <c r="AL29" s="187"/>
      <c r="AM29" s="187"/>
    </row>
    <row r="30" spans="1:39">
      <c r="A30" s="18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row>
    <row r="31" spans="1:39">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row>
    <row r="32" spans="1:39">
      <c r="A32" s="187"/>
      <c r="B32" s="187"/>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row>
    <row r="33" spans="1:39">
      <c r="A33" s="187"/>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row>
    <row r="34" spans="1:39">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c r="AG34" s="187"/>
      <c r="AH34" s="187"/>
      <c r="AI34" s="187"/>
      <c r="AJ34" s="187"/>
      <c r="AK34" s="187"/>
      <c r="AL34" s="187"/>
      <c r="AM34" s="187"/>
    </row>
    <row r="35" spans="1:39">
      <c r="A35" s="187"/>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row>
    <row r="36" spans="1:39">
      <c r="A36" s="187"/>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row>
    <row r="37" spans="1:39">
      <c r="A37" s="187"/>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row>
    <row r="38" spans="1:39">
      <c r="A38" s="187"/>
      <c r="B38" s="187"/>
      <c r="C38" s="187"/>
      <c r="D38" s="187"/>
      <c r="E38" s="187"/>
      <c r="F38" s="187"/>
      <c r="G38" s="187"/>
      <c r="H38" s="187"/>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7"/>
      <c r="AF38" s="187"/>
      <c r="AG38" s="187"/>
      <c r="AH38" s="187"/>
      <c r="AI38" s="187"/>
      <c r="AJ38" s="187"/>
      <c r="AK38" s="187"/>
      <c r="AL38" s="187"/>
      <c r="AM38" s="187"/>
    </row>
    <row r="39" spans="1:39">
      <c r="A39" s="187"/>
      <c r="B39" s="187"/>
      <c r="C39" s="187"/>
      <c r="D39" s="187"/>
      <c r="E39" s="187"/>
      <c r="F39" s="187"/>
      <c r="G39" s="187"/>
      <c r="H39" s="187"/>
      <c r="I39" s="187"/>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7"/>
      <c r="AL39" s="187"/>
      <c r="AM39" s="187"/>
    </row>
    <row r="40" spans="1:39">
      <c r="A40" s="187"/>
      <c r="B40" s="187"/>
      <c r="C40" s="187"/>
      <c r="D40" s="187"/>
      <c r="E40" s="187"/>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row>
    <row r="41" spans="1:39">
      <c r="A41" s="187"/>
      <c r="B41" s="187"/>
      <c r="C41" s="187"/>
      <c r="D41" s="187"/>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87"/>
      <c r="AM41" s="187"/>
    </row>
    <row r="42" spans="1:39">
      <c r="A42" s="187"/>
      <c r="B42" s="187"/>
      <c r="C42" s="187"/>
      <c r="D42" s="187"/>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row>
    <row r="43" spans="1:39">
      <c r="A43" s="187"/>
      <c r="B43" s="187"/>
      <c r="C43" s="187"/>
      <c r="D43" s="187"/>
      <c r="E43" s="187"/>
      <c r="F43" s="187"/>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187"/>
      <c r="AL43" s="187"/>
      <c r="AM43" s="187"/>
    </row>
    <row r="44" spans="1:39">
      <c r="A44" s="187"/>
      <c r="B44" s="187"/>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row>
    <row r="45" spans="1:39">
      <c r="A45" s="187"/>
      <c r="B45" s="187"/>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row>
    <row r="46" spans="1:39">
      <c r="A46" s="187"/>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row>
    <row r="47" spans="1:39">
      <c r="A47" s="187"/>
      <c r="B47" s="187"/>
      <c r="C47" s="187"/>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row>
    <row r="48" spans="1:39">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row>
    <row r="49" spans="1:39">
      <c r="A49" s="187"/>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row>
    <row r="50" spans="1:39">
      <c r="A50" s="187"/>
      <c r="B50" s="187"/>
      <c r="C50" s="187"/>
      <c r="D50" s="187"/>
      <c r="E50" s="187"/>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row>
    <row r="51" spans="1:39">
      <c r="A51" s="187"/>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row>
    <row r="52" spans="1:39">
      <c r="A52" s="187"/>
      <c r="B52" s="187"/>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row>
    <row r="53" spans="1:39">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row>
    <row r="54" spans="1:39">
      <c r="A54" s="187"/>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row>
    <row r="55" spans="1:39">
      <c r="A55" s="187"/>
      <c r="B55" s="187"/>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87"/>
    </row>
    <row r="56" spans="1:39">
      <c r="A56" s="187"/>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row>
    <row r="57" spans="1:39">
      <c r="A57" s="187"/>
      <c r="B57" s="187"/>
      <c r="C57" s="187"/>
      <c r="D57" s="187"/>
      <c r="E57" s="187"/>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row>
    <row r="58" spans="1:39"/>
    <row r="59" spans="1:39"/>
    <row r="60" spans="1:39"/>
    <row r="61" spans="1:39"/>
    <row r="62" spans="1:39"/>
    <row r="63" spans="1:39"/>
    <row r="64" spans="1:39"/>
  </sheetData>
  <sheetProtection sheet="1" objects="1" scenarios="1"/>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69D59-3232-4D5F-95EA-48CA24F69E23}">
  <sheetPr>
    <pageSetUpPr fitToPage="1"/>
  </sheetPr>
  <dimension ref="A1:AA901"/>
  <sheetViews>
    <sheetView showGridLines="0" tabSelected="1" zoomScaleNormal="100" workbookViewId="0">
      <pane xSplit="2" ySplit="4" topLeftCell="R29" activePane="bottomRight" state="frozen"/>
      <selection activeCell="F5" sqref="F5:F17"/>
      <selection pane="topRight" activeCell="F5" sqref="F5:F17"/>
      <selection pane="bottomLeft" activeCell="F5" sqref="F5:F17"/>
      <selection pane="bottomRight" activeCell="V42" sqref="V42"/>
    </sheetView>
  </sheetViews>
  <sheetFormatPr defaultColWidth="9" defaultRowHeight="12"/>
  <cols>
    <col min="1" max="1" width="7.75" style="3" customWidth="1"/>
    <col min="2" max="2" width="12.25" style="3" customWidth="1"/>
    <col min="3" max="3" width="11.125" style="3" customWidth="1"/>
    <col min="4" max="4" width="10.125" style="3" customWidth="1"/>
    <col min="5" max="5" width="8.375" style="3" customWidth="1"/>
    <col min="6" max="7" width="12.125" style="4" customWidth="1"/>
    <col min="8" max="10" width="12.375" style="5" customWidth="1"/>
    <col min="11" max="13" width="11.375" style="5" customWidth="1"/>
    <col min="14" max="16" width="12.25" style="6" bestFit="1" customWidth="1"/>
    <col min="17" max="17" width="11.875" style="6" customWidth="1"/>
    <col min="18" max="18" width="49.875" style="5" bestFit="1" customWidth="1"/>
    <col min="19" max="22" width="15.625" style="7" customWidth="1"/>
    <col min="23" max="23" width="15.625" style="5" customWidth="1"/>
    <col min="24" max="24" width="12.125" style="3" customWidth="1"/>
    <col min="25" max="25" width="16.125" style="3" customWidth="1"/>
    <col min="26" max="26" width="7.625" style="9" customWidth="1"/>
    <col min="27" max="16384" width="9" style="9"/>
  </cols>
  <sheetData>
    <row r="1" spans="1:25">
      <c r="A1" s="1" t="s">
        <v>0</v>
      </c>
      <c r="B1" s="2"/>
      <c r="C1" s="2"/>
      <c r="H1" s="211"/>
      <c r="I1" s="211"/>
      <c r="J1" s="211"/>
      <c r="Y1" s="8"/>
    </row>
    <row r="2" spans="1:25">
      <c r="A2" s="10" t="s">
        <v>1</v>
      </c>
      <c r="B2" s="11"/>
      <c r="C2" s="11"/>
      <c r="H2" s="12"/>
      <c r="I2" s="12"/>
      <c r="J2" s="12"/>
      <c r="Y2" s="13"/>
    </row>
    <row r="3" spans="1:25" ht="30" customHeight="1">
      <c r="A3" s="209" t="s">
        <v>2</v>
      </c>
      <c r="B3" s="204" t="s">
        <v>3</v>
      </c>
      <c r="C3" s="204" t="s">
        <v>4</v>
      </c>
      <c r="D3" s="209"/>
      <c r="E3" s="209"/>
      <c r="F3" s="212" t="s">
        <v>5</v>
      </c>
      <c r="G3" s="212"/>
      <c r="H3" s="213" t="s">
        <v>6</v>
      </c>
      <c r="I3" s="213"/>
      <c r="J3" s="213"/>
      <c r="K3" s="213"/>
      <c r="L3" s="213"/>
      <c r="M3" s="213"/>
      <c r="N3" s="209"/>
      <c r="O3" s="209"/>
      <c r="P3" s="209"/>
      <c r="Q3" s="202" t="s">
        <v>7</v>
      </c>
      <c r="R3" s="204" t="s">
        <v>8</v>
      </c>
      <c r="S3" s="206" t="s">
        <v>9</v>
      </c>
      <c r="T3" s="207"/>
      <c r="U3" s="207"/>
      <c r="V3" s="207"/>
      <c r="W3" s="207"/>
      <c r="X3" s="204" t="s">
        <v>10</v>
      </c>
      <c r="Y3" s="204" t="s">
        <v>11</v>
      </c>
    </row>
    <row r="4" spans="1:25" ht="15" thickBot="1">
      <c r="A4" s="205"/>
      <c r="B4" s="205"/>
      <c r="C4" s="14" t="s">
        <v>12</v>
      </c>
      <c r="D4" s="14" t="s">
        <v>13</v>
      </c>
      <c r="E4" s="14" t="s">
        <v>14</v>
      </c>
      <c r="F4" s="15" t="s">
        <v>15</v>
      </c>
      <c r="G4" s="15" t="s">
        <v>16</v>
      </c>
      <c r="H4" s="16" t="s">
        <v>17</v>
      </c>
      <c r="I4" s="16" t="s">
        <v>18</v>
      </c>
      <c r="J4" s="16" t="s">
        <v>19</v>
      </c>
      <c r="K4" s="16" t="s">
        <v>20</v>
      </c>
      <c r="L4" s="16" t="s">
        <v>21</v>
      </c>
      <c r="M4" s="16" t="s">
        <v>22</v>
      </c>
      <c r="N4" s="17" t="s">
        <v>23</v>
      </c>
      <c r="O4" s="17" t="s">
        <v>24</v>
      </c>
      <c r="P4" s="17" t="s">
        <v>25</v>
      </c>
      <c r="Q4" s="203"/>
      <c r="R4" s="205"/>
      <c r="S4" s="18" t="s">
        <v>26</v>
      </c>
      <c r="T4" s="18" t="s">
        <v>27</v>
      </c>
      <c r="U4" s="18" t="s">
        <v>28</v>
      </c>
      <c r="V4" s="18" t="s">
        <v>29</v>
      </c>
      <c r="W4" s="16" t="s">
        <v>30</v>
      </c>
      <c r="X4" s="205"/>
      <c r="Y4" s="205"/>
    </row>
    <row r="5" spans="1:25" ht="17.25" thickTop="1">
      <c r="A5" s="208" t="s">
        <v>31</v>
      </c>
      <c r="B5" s="19" t="s">
        <v>32</v>
      </c>
      <c r="C5" s="20">
        <v>-68430.453999999998</v>
      </c>
      <c r="D5" s="20">
        <v>2625.3179</v>
      </c>
      <c r="E5" s="21">
        <v>269.505</v>
      </c>
      <c r="F5" s="210">
        <v>32450</v>
      </c>
      <c r="G5" s="210">
        <v>32780</v>
      </c>
      <c r="H5" s="21">
        <v>209.505</v>
      </c>
      <c r="I5" s="21">
        <v>207.005</v>
      </c>
      <c r="J5" s="21">
        <f t="shared" ref="J5:J17" si="0">(H5+I5)/2</f>
        <v>208.255</v>
      </c>
      <c r="K5" s="21">
        <v>60</v>
      </c>
      <c r="L5" s="21">
        <v>62.5</v>
      </c>
      <c r="M5" s="21">
        <f t="shared" ref="M5:M17" si="1">(K5+L5)/2</f>
        <v>61.25</v>
      </c>
      <c r="N5" s="22">
        <v>60</v>
      </c>
      <c r="O5" s="22">
        <v>62.5</v>
      </c>
      <c r="P5" s="22">
        <v>61.25</v>
      </c>
      <c r="Q5" s="22">
        <f t="shared" ref="Q5:Q17" si="2">L5-K5</f>
        <v>2.5</v>
      </c>
      <c r="R5" s="19" t="s">
        <v>33</v>
      </c>
      <c r="S5" s="23">
        <f t="shared" ref="S5:S17" si="3">T5*Q5</f>
        <v>1.425E-10</v>
      </c>
      <c r="T5" s="23">
        <v>5.6999999999999997E-11</v>
      </c>
      <c r="U5" s="23" t="str">
        <f t="shared" ref="U5:U17" si="4">IF(V5="-","-",V5*Q5)</f>
        <v>-</v>
      </c>
      <c r="V5" s="23" t="s">
        <v>34</v>
      </c>
      <c r="W5" s="24">
        <v>258.505</v>
      </c>
      <c r="X5" s="19" t="s">
        <v>35</v>
      </c>
      <c r="Y5" s="19" t="s">
        <v>36</v>
      </c>
    </row>
    <row r="6" spans="1:25" ht="16.5">
      <c r="A6" s="209"/>
      <c r="B6" s="25" t="s">
        <v>37</v>
      </c>
      <c r="C6" s="20">
        <v>-68430.453999999998</v>
      </c>
      <c r="D6" s="20">
        <v>2625.3179</v>
      </c>
      <c r="E6" s="26">
        <v>269.505</v>
      </c>
      <c r="F6" s="209"/>
      <c r="G6" s="209"/>
      <c r="H6" s="26">
        <v>189.505</v>
      </c>
      <c r="I6" s="26">
        <v>187.005</v>
      </c>
      <c r="J6" s="26">
        <f t="shared" si="0"/>
        <v>188.255</v>
      </c>
      <c r="K6" s="26">
        <v>80</v>
      </c>
      <c r="L6" s="26">
        <v>82.5</v>
      </c>
      <c r="M6" s="26">
        <f t="shared" si="1"/>
        <v>81.25</v>
      </c>
      <c r="N6" s="27">
        <v>80</v>
      </c>
      <c r="O6" s="27">
        <v>82.5</v>
      </c>
      <c r="P6" s="27">
        <v>81.25</v>
      </c>
      <c r="Q6" s="27">
        <f t="shared" si="2"/>
        <v>2.5</v>
      </c>
      <c r="R6" s="25" t="s">
        <v>33</v>
      </c>
      <c r="S6" s="28">
        <f t="shared" si="3"/>
        <v>9.7499999999999993E-8</v>
      </c>
      <c r="T6" s="28">
        <v>3.8999999999999998E-8</v>
      </c>
      <c r="U6" s="28" t="str">
        <f t="shared" si="4"/>
        <v>-</v>
      </c>
      <c r="V6" s="28" t="s">
        <v>34</v>
      </c>
      <c r="W6" s="29">
        <v>224.905</v>
      </c>
      <c r="X6" s="25" t="s">
        <v>35</v>
      </c>
      <c r="Y6" s="25" t="s">
        <v>36</v>
      </c>
    </row>
    <row r="7" spans="1:25" ht="16.5">
      <c r="A7" s="209"/>
      <c r="B7" s="25" t="s">
        <v>38</v>
      </c>
      <c r="C7" s="20">
        <v>-68430.453999999998</v>
      </c>
      <c r="D7" s="20">
        <v>2625.3179</v>
      </c>
      <c r="E7" s="26">
        <v>269.505</v>
      </c>
      <c r="F7" s="209"/>
      <c r="G7" s="209"/>
      <c r="H7" s="26">
        <v>169.505</v>
      </c>
      <c r="I7" s="26">
        <v>167.005</v>
      </c>
      <c r="J7" s="26">
        <f t="shared" si="0"/>
        <v>168.255</v>
      </c>
      <c r="K7" s="26">
        <v>100</v>
      </c>
      <c r="L7" s="26">
        <v>102.5</v>
      </c>
      <c r="M7" s="26">
        <f t="shared" si="1"/>
        <v>101.25</v>
      </c>
      <c r="N7" s="27">
        <v>100</v>
      </c>
      <c r="O7" s="27">
        <v>102.5</v>
      </c>
      <c r="P7" s="27">
        <v>101.25</v>
      </c>
      <c r="Q7" s="27">
        <f t="shared" si="2"/>
        <v>2.5</v>
      </c>
      <c r="R7" s="25" t="s">
        <v>33</v>
      </c>
      <c r="S7" s="28">
        <f t="shared" si="3"/>
        <v>1.2249999999999999E-6</v>
      </c>
      <c r="T7" s="28">
        <v>4.8999999999999997E-7</v>
      </c>
      <c r="U7" s="28" t="str">
        <f t="shared" si="4"/>
        <v>-</v>
      </c>
      <c r="V7" s="28" t="s">
        <v>34</v>
      </c>
      <c r="W7" s="29">
        <v>224.905</v>
      </c>
      <c r="X7" s="25" t="s">
        <v>39</v>
      </c>
      <c r="Y7" s="25" t="s">
        <v>36</v>
      </c>
    </row>
    <row r="8" spans="1:25" ht="16.5">
      <c r="A8" s="209"/>
      <c r="B8" s="25" t="s">
        <v>40</v>
      </c>
      <c r="C8" s="20">
        <v>-68430.453999999998</v>
      </c>
      <c r="D8" s="20">
        <v>2625.3179</v>
      </c>
      <c r="E8" s="26">
        <v>269.505</v>
      </c>
      <c r="F8" s="209"/>
      <c r="G8" s="209"/>
      <c r="H8" s="26">
        <v>137.505</v>
      </c>
      <c r="I8" s="26">
        <v>135.005</v>
      </c>
      <c r="J8" s="26">
        <f t="shared" si="0"/>
        <v>136.255</v>
      </c>
      <c r="K8" s="26">
        <v>132</v>
      </c>
      <c r="L8" s="26">
        <v>134.5</v>
      </c>
      <c r="M8" s="26">
        <f t="shared" si="1"/>
        <v>133.25</v>
      </c>
      <c r="N8" s="27">
        <v>132</v>
      </c>
      <c r="O8" s="27">
        <v>134.5</v>
      </c>
      <c r="P8" s="27">
        <v>133.25</v>
      </c>
      <c r="Q8" s="27">
        <f t="shared" si="2"/>
        <v>2.5</v>
      </c>
      <c r="R8" s="25" t="s">
        <v>33</v>
      </c>
      <c r="S8" s="28">
        <f t="shared" si="3"/>
        <v>4.75E-7</v>
      </c>
      <c r="T8" s="28">
        <v>1.9000000000000001E-7</v>
      </c>
      <c r="U8" s="28" t="str">
        <f t="shared" si="4"/>
        <v>-</v>
      </c>
      <c r="V8" s="28" t="s">
        <v>34</v>
      </c>
      <c r="W8" s="29">
        <v>263.505</v>
      </c>
      <c r="X8" s="25" t="s">
        <v>39</v>
      </c>
      <c r="Y8" s="25" t="s">
        <v>36</v>
      </c>
    </row>
    <row r="9" spans="1:25" ht="16.5">
      <c r="A9" s="209"/>
      <c r="B9" s="25" t="s">
        <v>41</v>
      </c>
      <c r="C9" s="20">
        <v>-68430.453999999998</v>
      </c>
      <c r="D9" s="20">
        <v>2625.3179</v>
      </c>
      <c r="E9" s="26">
        <v>269.505</v>
      </c>
      <c r="F9" s="209"/>
      <c r="G9" s="209"/>
      <c r="H9" s="26">
        <v>129.505</v>
      </c>
      <c r="I9" s="26">
        <v>127.005</v>
      </c>
      <c r="J9" s="26">
        <f t="shared" si="0"/>
        <v>128.255</v>
      </c>
      <c r="K9" s="26">
        <v>140</v>
      </c>
      <c r="L9" s="26">
        <v>142.5</v>
      </c>
      <c r="M9" s="26">
        <f t="shared" si="1"/>
        <v>141.25</v>
      </c>
      <c r="N9" s="27">
        <v>140</v>
      </c>
      <c r="O9" s="27">
        <v>142.5</v>
      </c>
      <c r="P9" s="27">
        <v>141.25</v>
      </c>
      <c r="Q9" s="27">
        <f t="shared" si="2"/>
        <v>2.5</v>
      </c>
      <c r="R9" s="25" t="s">
        <v>33</v>
      </c>
      <c r="S9" s="28">
        <f t="shared" si="3"/>
        <v>3.5000000000000003E-10</v>
      </c>
      <c r="T9" s="28">
        <v>1.4000000000000001E-10</v>
      </c>
      <c r="U9" s="28">
        <f t="shared" si="4"/>
        <v>0.03</v>
      </c>
      <c r="V9" s="28">
        <v>1.2E-2</v>
      </c>
      <c r="W9" s="29">
        <v>263.505</v>
      </c>
      <c r="X9" s="25" t="s">
        <v>35</v>
      </c>
      <c r="Y9" s="25" t="s">
        <v>42</v>
      </c>
    </row>
    <row r="10" spans="1:25" ht="16.5">
      <c r="A10" s="209"/>
      <c r="B10" s="25" t="s">
        <v>43</v>
      </c>
      <c r="C10" s="20">
        <v>-68430.453999999998</v>
      </c>
      <c r="D10" s="20">
        <v>2625.3179</v>
      </c>
      <c r="E10" s="26">
        <v>269.505</v>
      </c>
      <c r="F10" s="209"/>
      <c r="G10" s="209"/>
      <c r="H10" s="26">
        <v>109.505</v>
      </c>
      <c r="I10" s="26">
        <v>107.005</v>
      </c>
      <c r="J10" s="26">
        <f t="shared" si="0"/>
        <v>108.255</v>
      </c>
      <c r="K10" s="26">
        <v>160</v>
      </c>
      <c r="L10" s="26">
        <v>162.5</v>
      </c>
      <c r="M10" s="26">
        <f t="shared" si="1"/>
        <v>161.25</v>
      </c>
      <c r="N10" s="27">
        <v>160</v>
      </c>
      <c r="O10" s="27">
        <v>162.5</v>
      </c>
      <c r="P10" s="27">
        <v>161.25</v>
      </c>
      <c r="Q10" s="27">
        <f t="shared" si="2"/>
        <v>2.5</v>
      </c>
      <c r="R10" s="25" t="s">
        <v>33</v>
      </c>
      <c r="S10" s="28">
        <f t="shared" si="3"/>
        <v>1.0500000000000001E-8</v>
      </c>
      <c r="T10" s="28">
        <v>4.2000000000000004E-9</v>
      </c>
      <c r="U10" s="28">
        <f t="shared" si="4"/>
        <v>7.0000000000000001E-3</v>
      </c>
      <c r="V10" s="28">
        <v>2.8E-3</v>
      </c>
      <c r="W10" s="29">
        <v>263.505</v>
      </c>
      <c r="X10" s="25" t="s">
        <v>35</v>
      </c>
      <c r="Y10" s="25" t="s">
        <v>42</v>
      </c>
    </row>
    <row r="11" spans="1:25" ht="16.5">
      <c r="A11" s="209"/>
      <c r="B11" s="25" t="s">
        <v>44</v>
      </c>
      <c r="C11" s="20">
        <v>-68430.453999999998</v>
      </c>
      <c r="D11" s="20">
        <v>2625.3179</v>
      </c>
      <c r="E11" s="26">
        <v>269.505</v>
      </c>
      <c r="F11" s="209"/>
      <c r="G11" s="209"/>
      <c r="H11" s="26">
        <v>89.504999999999995</v>
      </c>
      <c r="I11" s="26">
        <v>87.004999999999995</v>
      </c>
      <c r="J11" s="26">
        <f t="shared" si="0"/>
        <v>88.254999999999995</v>
      </c>
      <c r="K11" s="26">
        <v>180</v>
      </c>
      <c r="L11" s="26">
        <v>182.5</v>
      </c>
      <c r="M11" s="26">
        <f t="shared" si="1"/>
        <v>181.25</v>
      </c>
      <c r="N11" s="27">
        <v>180</v>
      </c>
      <c r="O11" s="27">
        <v>182.5</v>
      </c>
      <c r="P11" s="27">
        <v>181.25</v>
      </c>
      <c r="Q11" s="27">
        <f t="shared" si="2"/>
        <v>2.5</v>
      </c>
      <c r="R11" s="25" t="s">
        <v>33</v>
      </c>
      <c r="S11" s="28">
        <f t="shared" si="3"/>
        <v>5.4999999999999996E-8</v>
      </c>
      <c r="T11" s="28">
        <v>2.1999999999999998E-8</v>
      </c>
      <c r="U11" s="28" t="str">
        <f t="shared" si="4"/>
        <v>-</v>
      </c>
      <c r="V11" s="28" t="s">
        <v>34</v>
      </c>
      <c r="W11" s="29">
        <v>256.30500000000001</v>
      </c>
      <c r="X11" s="25" t="s">
        <v>39</v>
      </c>
      <c r="Y11" s="25" t="s">
        <v>36</v>
      </c>
    </row>
    <row r="12" spans="1:25" ht="16.5">
      <c r="A12" s="209"/>
      <c r="B12" s="25" t="s">
        <v>45</v>
      </c>
      <c r="C12" s="20">
        <v>-68430.453999999998</v>
      </c>
      <c r="D12" s="20">
        <v>2625.3179</v>
      </c>
      <c r="E12" s="26">
        <v>269.505</v>
      </c>
      <c r="F12" s="209"/>
      <c r="G12" s="209"/>
      <c r="H12" s="26">
        <v>69.504999999999995</v>
      </c>
      <c r="I12" s="26">
        <v>67.004999999999995</v>
      </c>
      <c r="J12" s="26">
        <f t="shared" si="0"/>
        <v>68.254999999999995</v>
      </c>
      <c r="K12" s="26">
        <v>200</v>
      </c>
      <c r="L12" s="26">
        <v>202.5</v>
      </c>
      <c r="M12" s="26">
        <f t="shared" si="1"/>
        <v>201.25</v>
      </c>
      <c r="N12" s="27">
        <v>200</v>
      </c>
      <c r="O12" s="27">
        <v>202.5</v>
      </c>
      <c r="P12" s="27">
        <v>201.25</v>
      </c>
      <c r="Q12" s="27">
        <f t="shared" si="2"/>
        <v>2.5</v>
      </c>
      <c r="R12" s="25" t="s">
        <v>33</v>
      </c>
      <c r="S12" s="28">
        <f t="shared" si="3"/>
        <v>2.1500000000000001E-7</v>
      </c>
      <c r="T12" s="28">
        <v>8.6000000000000002E-8</v>
      </c>
      <c r="U12" s="28" t="str">
        <f t="shared" si="4"/>
        <v>-</v>
      </c>
      <c r="V12" s="28" t="s">
        <v>34</v>
      </c>
      <c r="W12" s="29">
        <v>252.30500000000001</v>
      </c>
      <c r="X12" s="25" t="s">
        <v>39</v>
      </c>
      <c r="Y12" s="25" t="s">
        <v>36</v>
      </c>
    </row>
    <row r="13" spans="1:25" ht="16.5">
      <c r="A13" s="209"/>
      <c r="B13" s="25" t="s">
        <v>46</v>
      </c>
      <c r="C13" s="20">
        <v>-68430.453999999998</v>
      </c>
      <c r="D13" s="20">
        <v>2625.3179</v>
      </c>
      <c r="E13" s="26">
        <v>269.505</v>
      </c>
      <c r="F13" s="209"/>
      <c r="G13" s="209"/>
      <c r="H13" s="26">
        <v>45.505000000000003</v>
      </c>
      <c r="I13" s="26">
        <v>43.005000000000003</v>
      </c>
      <c r="J13" s="26">
        <f t="shared" si="0"/>
        <v>44.255000000000003</v>
      </c>
      <c r="K13" s="26">
        <v>224</v>
      </c>
      <c r="L13" s="26">
        <v>226.5</v>
      </c>
      <c r="M13" s="26">
        <f t="shared" si="1"/>
        <v>225.25</v>
      </c>
      <c r="N13" s="27">
        <v>224</v>
      </c>
      <c r="O13" s="27">
        <v>226.5</v>
      </c>
      <c r="P13" s="27">
        <v>225.25</v>
      </c>
      <c r="Q13" s="27">
        <f t="shared" si="2"/>
        <v>2.5</v>
      </c>
      <c r="R13" s="25" t="s">
        <v>33</v>
      </c>
      <c r="S13" s="28">
        <f t="shared" si="3"/>
        <v>6.5000000000000003E-9</v>
      </c>
      <c r="T13" s="28">
        <v>2.6000000000000001E-9</v>
      </c>
      <c r="U13" s="28" t="str">
        <f t="shared" si="4"/>
        <v>-</v>
      </c>
      <c r="V13" s="28" t="s">
        <v>34</v>
      </c>
      <c r="W13" s="29">
        <v>241.30500000000001</v>
      </c>
      <c r="X13" s="25" t="s">
        <v>39</v>
      </c>
      <c r="Y13" s="25" t="s">
        <v>36</v>
      </c>
    </row>
    <row r="14" spans="1:25" ht="16.5">
      <c r="A14" s="209"/>
      <c r="B14" s="25" t="s">
        <v>47</v>
      </c>
      <c r="C14" s="20">
        <v>-68430.453999999998</v>
      </c>
      <c r="D14" s="20">
        <v>2625.3179</v>
      </c>
      <c r="E14" s="26">
        <v>269.505</v>
      </c>
      <c r="F14" s="209"/>
      <c r="G14" s="209"/>
      <c r="H14" s="26">
        <v>29.504999999999999</v>
      </c>
      <c r="I14" s="26">
        <v>27.004999999999999</v>
      </c>
      <c r="J14" s="26">
        <f t="shared" si="0"/>
        <v>28.254999999999999</v>
      </c>
      <c r="K14" s="26">
        <v>240</v>
      </c>
      <c r="L14" s="26">
        <v>242.5</v>
      </c>
      <c r="M14" s="26">
        <f t="shared" si="1"/>
        <v>241.25</v>
      </c>
      <c r="N14" s="27">
        <v>240</v>
      </c>
      <c r="O14" s="27">
        <v>242.5</v>
      </c>
      <c r="P14" s="27">
        <v>241.25</v>
      </c>
      <c r="Q14" s="27">
        <f t="shared" si="2"/>
        <v>2.5</v>
      </c>
      <c r="R14" s="25" t="s">
        <v>33</v>
      </c>
      <c r="S14" s="28">
        <f t="shared" si="3"/>
        <v>6.9999999999999992E-8</v>
      </c>
      <c r="T14" s="28">
        <v>2.7999999999999999E-8</v>
      </c>
      <c r="U14" s="28" t="str">
        <f t="shared" si="4"/>
        <v>-</v>
      </c>
      <c r="V14" s="28" t="s">
        <v>34</v>
      </c>
      <c r="W14" s="29">
        <v>252.80500000000001</v>
      </c>
      <c r="X14" s="25" t="s">
        <v>39</v>
      </c>
      <c r="Y14" s="25" t="s">
        <v>36</v>
      </c>
    </row>
    <row r="15" spans="1:25" ht="16.5">
      <c r="A15" s="209"/>
      <c r="B15" s="25" t="s">
        <v>48</v>
      </c>
      <c r="C15" s="20">
        <v>-68430.453999999998</v>
      </c>
      <c r="D15" s="20">
        <v>2625.3179</v>
      </c>
      <c r="E15" s="26">
        <v>269.505</v>
      </c>
      <c r="F15" s="209"/>
      <c r="G15" s="209"/>
      <c r="H15" s="26">
        <v>9.5050000000000008</v>
      </c>
      <c r="I15" s="26">
        <v>7.0049999999999999</v>
      </c>
      <c r="J15" s="26">
        <f t="shared" si="0"/>
        <v>8.2550000000000008</v>
      </c>
      <c r="K15" s="26">
        <v>260</v>
      </c>
      <c r="L15" s="26">
        <v>262.5</v>
      </c>
      <c r="M15" s="26">
        <f t="shared" si="1"/>
        <v>261.25</v>
      </c>
      <c r="N15" s="27">
        <v>260</v>
      </c>
      <c r="O15" s="27">
        <v>262.5</v>
      </c>
      <c r="P15" s="27">
        <v>261.25</v>
      </c>
      <c r="Q15" s="27">
        <f t="shared" si="2"/>
        <v>2.5</v>
      </c>
      <c r="R15" s="25" t="s">
        <v>33</v>
      </c>
      <c r="S15" s="28">
        <f t="shared" si="3"/>
        <v>4.7500000000000002E-8</v>
      </c>
      <c r="T15" s="28">
        <v>1.9000000000000001E-8</v>
      </c>
      <c r="U15" s="28" t="str">
        <f t="shared" si="4"/>
        <v>-</v>
      </c>
      <c r="V15" s="28" t="s">
        <v>34</v>
      </c>
      <c r="W15" s="29">
        <v>252.80500000000001</v>
      </c>
      <c r="X15" s="25" t="s">
        <v>39</v>
      </c>
      <c r="Y15" s="25" t="s">
        <v>36</v>
      </c>
    </row>
    <row r="16" spans="1:25" ht="16.5">
      <c r="A16" s="209"/>
      <c r="B16" s="25" t="s">
        <v>49</v>
      </c>
      <c r="C16" s="20">
        <v>-68430.453999999998</v>
      </c>
      <c r="D16" s="20">
        <v>2625.3179</v>
      </c>
      <c r="E16" s="26">
        <v>269.505</v>
      </c>
      <c r="F16" s="209"/>
      <c r="G16" s="209"/>
      <c r="H16" s="26">
        <v>-10.494999999999999</v>
      </c>
      <c r="I16" s="26">
        <v>-12.994999999999999</v>
      </c>
      <c r="J16" s="26">
        <f t="shared" si="0"/>
        <v>-11.744999999999999</v>
      </c>
      <c r="K16" s="26">
        <v>280</v>
      </c>
      <c r="L16" s="26">
        <v>282.5</v>
      </c>
      <c r="M16" s="26">
        <f t="shared" si="1"/>
        <v>281.25</v>
      </c>
      <c r="N16" s="27">
        <v>280</v>
      </c>
      <c r="O16" s="27">
        <v>282.5</v>
      </c>
      <c r="P16" s="27">
        <v>281.25</v>
      </c>
      <c r="Q16" s="27">
        <f t="shared" si="2"/>
        <v>2.5</v>
      </c>
      <c r="R16" s="25" t="s">
        <v>33</v>
      </c>
      <c r="S16" s="28">
        <f t="shared" si="3"/>
        <v>9.2500000000000001E-8</v>
      </c>
      <c r="T16" s="28">
        <v>3.7E-8</v>
      </c>
      <c r="U16" s="28" t="str">
        <f t="shared" si="4"/>
        <v>-</v>
      </c>
      <c r="V16" s="28" t="s">
        <v>34</v>
      </c>
      <c r="W16" s="29">
        <v>252.80500000000001</v>
      </c>
      <c r="X16" s="25" t="s">
        <v>39</v>
      </c>
      <c r="Y16" s="25" t="s">
        <v>36</v>
      </c>
    </row>
    <row r="17" spans="1:27" ht="16.5">
      <c r="A17" s="209"/>
      <c r="B17" s="25" t="s">
        <v>50</v>
      </c>
      <c r="C17" s="20">
        <v>-68430.453999999998</v>
      </c>
      <c r="D17" s="20">
        <v>2625.3179</v>
      </c>
      <c r="E17" s="26">
        <v>269.505</v>
      </c>
      <c r="F17" s="209"/>
      <c r="G17" s="209"/>
      <c r="H17" s="26">
        <v>-36.494999999999997</v>
      </c>
      <c r="I17" s="26">
        <v>-38.994999999999997</v>
      </c>
      <c r="J17" s="26">
        <f t="shared" si="0"/>
        <v>-37.744999999999997</v>
      </c>
      <c r="K17" s="26">
        <v>306</v>
      </c>
      <c r="L17" s="26">
        <v>308.5</v>
      </c>
      <c r="M17" s="26">
        <f t="shared" si="1"/>
        <v>307.25</v>
      </c>
      <c r="N17" s="27">
        <v>306</v>
      </c>
      <c r="O17" s="27">
        <v>308.5</v>
      </c>
      <c r="P17" s="27">
        <v>307.25</v>
      </c>
      <c r="Q17" s="27">
        <f t="shared" si="2"/>
        <v>2.5</v>
      </c>
      <c r="R17" s="25" t="s">
        <v>33</v>
      </c>
      <c r="S17" s="28">
        <f t="shared" si="3"/>
        <v>2.4999999999999999E-8</v>
      </c>
      <c r="T17" s="28">
        <v>1E-8</v>
      </c>
      <c r="U17" s="28" t="str">
        <f t="shared" si="4"/>
        <v>-</v>
      </c>
      <c r="V17" s="28" t="s">
        <v>34</v>
      </c>
      <c r="W17" s="29">
        <v>233.30500000000001</v>
      </c>
      <c r="X17" s="25" t="s">
        <v>39</v>
      </c>
      <c r="Y17" s="25" t="s">
        <v>36</v>
      </c>
    </row>
    <row r="18" spans="1:27">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row>
    <row r="19" spans="1:27" ht="16.5">
      <c r="A19" s="209" t="s">
        <v>51</v>
      </c>
      <c r="B19" s="25" t="s">
        <v>52</v>
      </c>
      <c r="C19" s="30">
        <v>-69125.013000000006</v>
      </c>
      <c r="D19" s="30">
        <v>6437.3819000000003</v>
      </c>
      <c r="E19" s="26">
        <v>193.33</v>
      </c>
      <c r="F19" s="212">
        <v>32865</v>
      </c>
      <c r="G19" s="212">
        <v>32956</v>
      </c>
      <c r="H19" s="26">
        <v>149.33000000000001</v>
      </c>
      <c r="I19" s="26">
        <v>146.83000000000001</v>
      </c>
      <c r="J19" s="26">
        <f t="shared" ref="J19:J47" si="5">(H19+I19)/2</f>
        <v>148.08000000000001</v>
      </c>
      <c r="K19" s="26">
        <v>44</v>
      </c>
      <c r="L19" s="26">
        <v>46.5</v>
      </c>
      <c r="M19" s="26">
        <f t="shared" ref="M19:M47" si="6">(K19+L19)/2</f>
        <v>45.25</v>
      </c>
      <c r="N19" s="27">
        <v>44</v>
      </c>
      <c r="O19" s="27">
        <v>46.5</v>
      </c>
      <c r="P19" s="27">
        <v>45.25</v>
      </c>
      <c r="Q19" s="27">
        <f t="shared" ref="Q19:Q47" si="7">L19-K19</f>
        <v>2.5</v>
      </c>
      <c r="R19" s="25" t="s">
        <v>53</v>
      </c>
      <c r="S19" s="28">
        <f t="shared" ref="S19:S28" si="8">T19*Q19</f>
        <v>9.5000000000000003E-10</v>
      </c>
      <c r="T19" s="28">
        <v>3.7999999999999998E-10</v>
      </c>
      <c r="U19" s="28" t="str">
        <f t="shared" ref="U19:U41" si="9">IF(V19="-","-",V19*Q19)</f>
        <v>-</v>
      </c>
      <c r="V19" s="28" t="s">
        <v>34</v>
      </c>
      <c r="W19" s="29">
        <v>188.53</v>
      </c>
      <c r="X19" s="25" t="s">
        <v>35</v>
      </c>
      <c r="Y19" s="25" t="s">
        <v>36</v>
      </c>
    </row>
    <row r="20" spans="1:27" ht="16.5">
      <c r="A20" s="209"/>
      <c r="B20" s="25" t="s">
        <v>54</v>
      </c>
      <c r="C20" s="30">
        <v>-69125.013000000006</v>
      </c>
      <c r="D20" s="30">
        <v>6437.3819000000003</v>
      </c>
      <c r="E20" s="26">
        <v>193.33</v>
      </c>
      <c r="F20" s="209"/>
      <c r="G20" s="209"/>
      <c r="H20" s="26">
        <v>127.33</v>
      </c>
      <c r="I20" s="26">
        <v>119.33</v>
      </c>
      <c r="J20" s="26">
        <f t="shared" si="5"/>
        <v>123.33</v>
      </c>
      <c r="K20" s="26">
        <v>66</v>
      </c>
      <c r="L20" s="26">
        <v>74</v>
      </c>
      <c r="M20" s="26">
        <f t="shared" si="6"/>
        <v>70</v>
      </c>
      <c r="N20" s="27">
        <v>66</v>
      </c>
      <c r="O20" s="27">
        <v>74</v>
      </c>
      <c r="P20" s="27">
        <v>70</v>
      </c>
      <c r="Q20" s="27">
        <f t="shared" si="7"/>
        <v>8</v>
      </c>
      <c r="R20" s="25" t="s">
        <v>55</v>
      </c>
      <c r="S20" s="28">
        <f t="shared" si="8"/>
        <v>4.0799999999999999E-6</v>
      </c>
      <c r="T20" s="28">
        <v>5.0999999999999999E-7</v>
      </c>
      <c r="U20" s="28" t="str">
        <f t="shared" si="9"/>
        <v>-</v>
      </c>
      <c r="V20" s="28" t="s">
        <v>34</v>
      </c>
      <c r="W20" s="29">
        <v>156.93</v>
      </c>
      <c r="X20" s="25" t="s">
        <v>39</v>
      </c>
      <c r="Y20" s="25" t="s">
        <v>36</v>
      </c>
    </row>
    <row r="21" spans="1:27" ht="16.5">
      <c r="A21" s="209"/>
      <c r="B21" s="25" t="s">
        <v>56</v>
      </c>
      <c r="C21" s="30">
        <v>-69125.013000000006</v>
      </c>
      <c r="D21" s="30">
        <v>6437.3819000000003</v>
      </c>
      <c r="E21" s="26">
        <v>193.33</v>
      </c>
      <c r="F21" s="209"/>
      <c r="G21" s="209"/>
      <c r="H21" s="26">
        <v>96.83</v>
      </c>
      <c r="I21" s="26">
        <v>94.33</v>
      </c>
      <c r="J21" s="26">
        <f t="shared" si="5"/>
        <v>95.58</v>
      </c>
      <c r="K21" s="26">
        <v>96.5</v>
      </c>
      <c r="L21" s="26">
        <v>99</v>
      </c>
      <c r="M21" s="26">
        <f t="shared" si="6"/>
        <v>97.75</v>
      </c>
      <c r="N21" s="27">
        <v>96.5</v>
      </c>
      <c r="O21" s="27">
        <v>99</v>
      </c>
      <c r="P21" s="27">
        <v>97.75</v>
      </c>
      <c r="Q21" s="27">
        <f t="shared" si="7"/>
        <v>2.5</v>
      </c>
      <c r="R21" s="25" t="s">
        <v>57</v>
      </c>
      <c r="S21" s="28">
        <f t="shared" si="8"/>
        <v>1.175E-6</v>
      </c>
      <c r="T21" s="28">
        <v>4.7E-7</v>
      </c>
      <c r="U21" s="28" t="str">
        <f t="shared" si="9"/>
        <v>-</v>
      </c>
      <c r="V21" s="28" t="s">
        <v>34</v>
      </c>
      <c r="W21" s="29">
        <v>165.93</v>
      </c>
      <c r="X21" s="25" t="s">
        <v>58</v>
      </c>
      <c r="Y21" s="25" t="s">
        <v>36</v>
      </c>
    </row>
    <row r="22" spans="1:27" ht="16.5">
      <c r="A22" s="209"/>
      <c r="B22" s="25" t="s">
        <v>59</v>
      </c>
      <c r="C22" s="30">
        <v>-69125.013000000006</v>
      </c>
      <c r="D22" s="30">
        <v>6437.3819000000003</v>
      </c>
      <c r="E22" s="26">
        <v>193.33</v>
      </c>
      <c r="F22" s="209"/>
      <c r="G22" s="209"/>
      <c r="H22" s="26">
        <v>72.83</v>
      </c>
      <c r="I22" s="26">
        <v>70.33</v>
      </c>
      <c r="J22" s="26">
        <f t="shared" si="5"/>
        <v>71.58</v>
      </c>
      <c r="K22" s="26">
        <v>120.5</v>
      </c>
      <c r="L22" s="26">
        <v>123</v>
      </c>
      <c r="M22" s="26">
        <f t="shared" si="6"/>
        <v>121.75</v>
      </c>
      <c r="N22" s="27">
        <v>120.5</v>
      </c>
      <c r="O22" s="27">
        <v>123</v>
      </c>
      <c r="P22" s="27">
        <v>121.75</v>
      </c>
      <c r="Q22" s="27">
        <f t="shared" si="7"/>
        <v>2.5</v>
      </c>
      <c r="R22" s="25" t="s">
        <v>57</v>
      </c>
      <c r="S22" s="28">
        <f t="shared" si="8"/>
        <v>5.4999999999999999E-6</v>
      </c>
      <c r="T22" s="28">
        <v>2.2000000000000001E-6</v>
      </c>
      <c r="U22" s="28">
        <f t="shared" si="9"/>
        <v>5.2500000000000008E-4</v>
      </c>
      <c r="V22" s="28">
        <v>2.1000000000000001E-4</v>
      </c>
      <c r="W22" s="29">
        <v>164.23</v>
      </c>
      <c r="X22" s="25" t="s">
        <v>39</v>
      </c>
      <c r="Y22" s="25" t="s">
        <v>42</v>
      </c>
    </row>
    <row r="23" spans="1:27" ht="16.5">
      <c r="A23" s="209"/>
      <c r="B23" s="25" t="s">
        <v>60</v>
      </c>
      <c r="C23" s="30">
        <v>-69125.013000000006</v>
      </c>
      <c r="D23" s="30">
        <v>6437.3819000000003</v>
      </c>
      <c r="E23" s="26">
        <v>193.33</v>
      </c>
      <c r="F23" s="209"/>
      <c r="G23" s="209"/>
      <c r="H23" s="26">
        <v>62.33</v>
      </c>
      <c r="I23" s="26">
        <v>54.33</v>
      </c>
      <c r="J23" s="26">
        <f t="shared" si="5"/>
        <v>58.33</v>
      </c>
      <c r="K23" s="26">
        <v>131</v>
      </c>
      <c r="L23" s="26">
        <v>139</v>
      </c>
      <c r="M23" s="26">
        <f t="shared" si="6"/>
        <v>135</v>
      </c>
      <c r="N23" s="27">
        <v>131</v>
      </c>
      <c r="O23" s="27">
        <v>139</v>
      </c>
      <c r="P23" s="27">
        <v>135</v>
      </c>
      <c r="Q23" s="27">
        <f t="shared" si="7"/>
        <v>8</v>
      </c>
      <c r="R23" s="25" t="s">
        <v>61</v>
      </c>
      <c r="S23" s="28">
        <f t="shared" si="8"/>
        <v>1.2E-5</v>
      </c>
      <c r="T23" s="28">
        <v>1.5E-6</v>
      </c>
      <c r="U23" s="28" t="str">
        <f t="shared" si="9"/>
        <v>-</v>
      </c>
      <c r="V23" s="28" t="s">
        <v>34</v>
      </c>
      <c r="W23" s="29">
        <v>164.63</v>
      </c>
      <c r="X23" s="25" t="s">
        <v>39</v>
      </c>
      <c r="Y23" s="25" t="s">
        <v>36</v>
      </c>
    </row>
    <row r="24" spans="1:27" ht="16.5">
      <c r="A24" s="209"/>
      <c r="B24" s="25" t="s">
        <v>62</v>
      </c>
      <c r="C24" s="30">
        <v>-69125.013000000006</v>
      </c>
      <c r="D24" s="30">
        <v>6437.3819000000003</v>
      </c>
      <c r="E24" s="26">
        <v>193.33</v>
      </c>
      <c r="F24" s="209"/>
      <c r="G24" s="209"/>
      <c r="H24" s="26">
        <v>33.130000000000003</v>
      </c>
      <c r="I24" s="26">
        <v>24.13</v>
      </c>
      <c r="J24" s="26">
        <f t="shared" si="5"/>
        <v>28.630000000000003</v>
      </c>
      <c r="K24" s="26">
        <v>160.19999999999999</v>
      </c>
      <c r="L24" s="26">
        <v>169.2</v>
      </c>
      <c r="M24" s="26">
        <f t="shared" si="6"/>
        <v>164.7</v>
      </c>
      <c r="N24" s="27">
        <v>160.19999999999999</v>
      </c>
      <c r="O24" s="27">
        <v>169.2</v>
      </c>
      <c r="P24" s="27">
        <v>164.7</v>
      </c>
      <c r="Q24" s="27">
        <f t="shared" si="7"/>
        <v>9</v>
      </c>
      <c r="R24" s="25" t="s">
        <v>63</v>
      </c>
      <c r="S24" s="28">
        <f t="shared" si="8"/>
        <v>1.7100000000000001E-6</v>
      </c>
      <c r="T24" s="28">
        <v>1.9000000000000001E-7</v>
      </c>
      <c r="U24" s="28">
        <f t="shared" si="9"/>
        <v>1.8900000000000002E-3</v>
      </c>
      <c r="V24" s="28">
        <v>2.1000000000000001E-4</v>
      </c>
      <c r="W24" s="29">
        <v>167.13</v>
      </c>
      <c r="X24" s="25" t="s">
        <v>39</v>
      </c>
      <c r="Y24" s="25" t="s">
        <v>42</v>
      </c>
    </row>
    <row r="25" spans="1:27" ht="16.5">
      <c r="A25" s="209"/>
      <c r="B25" s="25" t="s">
        <v>64</v>
      </c>
      <c r="C25" s="30">
        <v>-69125.013000000006</v>
      </c>
      <c r="D25" s="30">
        <v>6437.3819000000003</v>
      </c>
      <c r="E25" s="26">
        <v>193.33</v>
      </c>
      <c r="F25" s="209"/>
      <c r="G25" s="209"/>
      <c r="H25" s="26">
        <v>-4.1699999999999875</v>
      </c>
      <c r="I25" s="26">
        <v>-6.6699999999999875</v>
      </c>
      <c r="J25" s="26">
        <f t="shared" si="5"/>
        <v>-5.4199999999999875</v>
      </c>
      <c r="K25" s="26">
        <v>197.5</v>
      </c>
      <c r="L25" s="26">
        <v>200</v>
      </c>
      <c r="M25" s="26">
        <f t="shared" si="6"/>
        <v>198.75</v>
      </c>
      <c r="N25" s="27">
        <v>197.5</v>
      </c>
      <c r="O25" s="27">
        <v>200</v>
      </c>
      <c r="P25" s="27">
        <v>198.75</v>
      </c>
      <c r="Q25" s="27">
        <f t="shared" si="7"/>
        <v>2.5</v>
      </c>
      <c r="R25" s="25" t="s">
        <v>65</v>
      </c>
      <c r="S25" s="28">
        <f t="shared" si="8"/>
        <v>8.2499999999999994E-10</v>
      </c>
      <c r="T25" s="28">
        <v>3.3E-10</v>
      </c>
      <c r="U25" s="28" t="str">
        <f t="shared" si="9"/>
        <v>-</v>
      </c>
      <c r="V25" s="28" t="s">
        <v>34</v>
      </c>
      <c r="W25" s="29">
        <v>166.23</v>
      </c>
      <c r="X25" s="25" t="s">
        <v>35</v>
      </c>
      <c r="Y25" s="25" t="s">
        <v>36</v>
      </c>
    </row>
    <row r="26" spans="1:27" ht="16.5">
      <c r="A26" s="209"/>
      <c r="B26" s="25" t="s">
        <v>66</v>
      </c>
      <c r="C26" s="30">
        <v>-69125.013000000006</v>
      </c>
      <c r="D26" s="30">
        <v>6437.3819000000003</v>
      </c>
      <c r="E26" s="26">
        <v>193.33</v>
      </c>
      <c r="F26" s="209"/>
      <c r="G26" s="209"/>
      <c r="H26" s="26">
        <v>-103.17</v>
      </c>
      <c r="I26" s="26">
        <v>-105.67</v>
      </c>
      <c r="J26" s="26">
        <f t="shared" si="5"/>
        <v>-104.42</v>
      </c>
      <c r="K26" s="26">
        <v>296.5</v>
      </c>
      <c r="L26" s="26">
        <v>299</v>
      </c>
      <c r="M26" s="26">
        <f t="shared" si="6"/>
        <v>297.75</v>
      </c>
      <c r="N26" s="27">
        <v>296.5</v>
      </c>
      <c r="O26" s="27">
        <v>299</v>
      </c>
      <c r="P26" s="27">
        <v>297.75</v>
      </c>
      <c r="Q26" s="27">
        <f t="shared" si="7"/>
        <v>2.5</v>
      </c>
      <c r="R26" s="31" t="s">
        <v>67</v>
      </c>
      <c r="S26" s="28">
        <f t="shared" si="8"/>
        <v>5.2500000000000006E-7</v>
      </c>
      <c r="T26" s="28">
        <v>2.1E-7</v>
      </c>
      <c r="U26" s="28" t="str">
        <f t="shared" si="9"/>
        <v>-</v>
      </c>
      <c r="V26" s="28" t="s">
        <v>34</v>
      </c>
      <c r="W26" s="29">
        <v>167.63</v>
      </c>
      <c r="X26" s="25" t="s">
        <v>39</v>
      </c>
      <c r="Y26" s="25" t="s">
        <v>36</v>
      </c>
    </row>
    <row r="27" spans="1:27" ht="16.5">
      <c r="A27" s="209"/>
      <c r="B27" s="25" t="s">
        <v>68</v>
      </c>
      <c r="C27" s="30">
        <v>-69125.013000000006</v>
      </c>
      <c r="D27" s="30">
        <v>6437.3819000000003</v>
      </c>
      <c r="E27" s="26">
        <v>193.33</v>
      </c>
      <c r="F27" s="209"/>
      <c r="G27" s="209"/>
      <c r="H27" s="26">
        <v>-204.17</v>
      </c>
      <c r="I27" s="26">
        <v>-206.67</v>
      </c>
      <c r="J27" s="26">
        <f t="shared" si="5"/>
        <v>-205.42</v>
      </c>
      <c r="K27" s="26">
        <v>397.5</v>
      </c>
      <c r="L27" s="26">
        <v>400</v>
      </c>
      <c r="M27" s="26">
        <f t="shared" si="6"/>
        <v>398.75</v>
      </c>
      <c r="N27" s="27">
        <v>397.5</v>
      </c>
      <c r="O27" s="27">
        <v>400</v>
      </c>
      <c r="P27" s="27">
        <v>398.75</v>
      </c>
      <c r="Q27" s="27">
        <f t="shared" si="7"/>
        <v>2.5</v>
      </c>
      <c r="R27" s="25" t="s">
        <v>65</v>
      </c>
      <c r="S27" s="28">
        <f t="shared" si="8"/>
        <v>1.5500000000000001E-10</v>
      </c>
      <c r="T27" s="28">
        <v>6.2000000000000006E-11</v>
      </c>
      <c r="U27" s="28" t="str">
        <f t="shared" si="9"/>
        <v>-</v>
      </c>
      <c r="V27" s="28" t="s">
        <v>34</v>
      </c>
      <c r="W27" s="29">
        <v>176.43</v>
      </c>
      <c r="X27" s="25" t="s">
        <v>35</v>
      </c>
      <c r="Y27" s="25" t="s">
        <v>36</v>
      </c>
    </row>
    <row r="28" spans="1:27" ht="16.5">
      <c r="A28" s="209"/>
      <c r="B28" s="25" t="s">
        <v>69</v>
      </c>
      <c r="C28" s="30">
        <v>-69125.013000000006</v>
      </c>
      <c r="D28" s="30">
        <v>6437.3819000000003</v>
      </c>
      <c r="E28" s="26">
        <v>193.33</v>
      </c>
      <c r="F28" s="209"/>
      <c r="G28" s="209"/>
      <c r="H28" s="26">
        <v>-295.67</v>
      </c>
      <c r="I28" s="26">
        <v>-298.17</v>
      </c>
      <c r="J28" s="26">
        <f t="shared" si="5"/>
        <v>-296.92</v>
      </c>
      <c r="K28" s="26">
        <v>489</v>
      </c>
      <c r="L28" s="26">
        <v>491.5</v>
      </c>
      <c r="M28" s="26">
        <f t="shared" si="6"/>
        <v>490.25</v>
      </c>
      <c r="N28" s="27">
        <v>489</v>
      </c>
      <c r="O28" s="27">
        <v>491.5</v>
      </c>
      <c r="P28" s="27">
        <v>490.25</v>
      </c>
      <c r="Q28" s="27">
        <f t="shared" si="7"/>
        <v>2.5</v>
      </c>
      <c r="R28" s="25" t="s">
        <v>65</v>
      </c>
      <c r="S28" s="28">
        <f t="shared" si="8"/>
        <v>3.2500000000000002E-9</v>
      </c>
      <c r="T28" s="28">
        <v>1.3000000000000001E-9</v>
      </c>
      <c r="U28" s="28" t="str">
        <f t="shared" si="9"/>
        <v>-</v>
      </c>
      <c r="V28" s="28" t="s">
        <v>34</v>
      </c>
      <c r="W28" s="29">
        <v>170.83</v>
      </c>
      <c r="X28" s="25" t="s">
        <v>35</v>
      </c>
      <c r="Y28" s="25" t="s">
        <v>36</v>
      </c>
    </row>
    <row r="29" spans="1:27" ht="16.5">
      <c r="A29" s="209"/>
      <c r="B29" s="25" t="s">
        <v>70</v>
      </c>
      <c r="C29" s="30">
        <v>-69125.013000000006</v>
      </c>
      <c r="D29" s="30">
        <v>6437.3819000000003</v>
      </c>
      <c r="E29" s="26">
        <v>193.33</v>
      </c>
      <c r="F29" s="32">
        <v>36003</v>
      </c>
      <c r="G29" s="32">
        <v>36006</v>
      </c>
      <c r="H29" s="26">
        <f t="shared" ref="H29:H47" si="10">E29-K29</f>
        <v>-221.09</v>
      </c>
      <c r="I29" s="26">
        <f t="shared" ref="I29:I47" si="11">E29-L29</f>
        <v>-281.09000000000003</v>
      </c>
      <c r="J29" s="26">
        <f t="shared" si="5"/>
        <v>-251.09000000000003</v>
      </c>
      <c r="K29" s="26">
        <v>414.42</v>
      </c>
      <c r="L29" s="26">
        <v>474.42</v>
      </c>
      <c r="M29" s="26">
        <f t="shared" si="6"/>
        <v>444.42</v>
      </c>
      <c r="N29" s="27">
        <v>414.42</v>
      </c>
      <c r="O29" s="27">
        <v>474.42</v>
      </c>
      <c r="P29" s="27">
        <v>444.42</v>
      </c>
      <c r="Q29" s="27">
        <f t="shared" si="7"/>
        <v>60</v>
      </c>
      <c r="R29" s="25" t="s">
        <v>65</v>
      </c>
      <c r="S29" s="28">
        <v>8.7899999999999995E-5</v>
      </c>
      <c r="T29" s="28">
        <v>1.46E-6</v>
      </c>
      <c r="U29" s="28" t="str">
        <f t="shared" si="9"/>
        <v>-</v>
      </c>
      <c r="V29" s="28" t="s">
        <v>34</v>
      </c>
      <c r="W29" s="29">
        <v>158.28</v>
      </c>
      <c r="X29" s="25" t="s">
        <v>71</v>
      </c>
      <c r="Y29" s="31" t="s">
        <v>72</v>
      </c>
      <c r="AA29" s="33"/>
    </row>
    <row r="30" spans="1:27" ht="16.5">
      <c r="A30" s="209"/>
      <c r="B30" s="25" t="s">
        <v>73</v>
      </c>
      <c r="C30" s="30">
        <v>-69125.013000000006</v>
      </c>
      <c r="D30" s="30">
        <v>6437.3819000000003</v>
      </c>
      <c r="E30" s="26">
        <v>193.33</v>
      </c>
      <c r="F30" s="32">
        <v>36006</v>
      </c>
      <c r="G30" s="32">
        <v>36009</v>
      </c>
      <c r="H30" s="26">
        <f t="shared" si="10"/>
        <v>-161.09</v>
      </c>
      <c r="I30" s="26">
        <f t="shared" si="11"/>
        <v>-221.09</v>
      </c>
      <c r="J30" s="26">
        <f t="shared" si="5"/>
        <v>-191.09</v>
      </c>
      <c r="K30" s="26">
        <v>354.42</v>
      </c>
      <c r="L30" s="26">
        <v>414.42</v>
      </c>
      <c r="M30" s="26">
        <f t="shared" si="6"/>
        <v>384.42</v>
      </c>
      <c r="N30" s="27">
        <v>354.42</v>
      </c>
      <c r="O30" s="27">
        <v>414.42</v>
      </c>
      <c r="P30" s="27">
        <v>384.42</v>
      </c>
      <c r="Q30" s="27">
        <f t="shared" si="7"/>
        <v>60</v>
      </c>
      <c r="R30" s="25" t="s">
        <v>65</v>
      </c>
      <c r="S30" s="28">
        <v>2.6579999999999998E-6</v>
      </c>
      <c r="T30" s="28">
        <v>4.43E-8</v>
      </c>
      <c r="U30" s="28" t="str">
        <f t="shared" si="9"/>
        <v>-</v>
      </c>
      <c r="V30" s="28" t="s">
        <v>34</v>
      </c>
      <c r="W30" s="29">
        <v>158.36000000000001</v>
      </c>
      <c r="X30" s="25" t="s">
        <v>71</v>
      </c>
      <c r="Y30" s="31" t="s">
        <v>72</v>
      </c>
      <c r="AA30" s="33"/>
    </row>
    <row r="31" spans="1:27" ht="16.5">
      <c r="A31" s="209"/>
      <c r="B31" s="25" t="s">
        <v>74</v>
      </c>
      <c r="C31" s="30">
        <v>-69125.013000000006</v>
      </c>
      <c r="D31" s="30">
        <v>6437.3819000000003</v>
      </c>
      <c r="E31" s="26">
        <v>193.33</v>
      </c>
      <c r="F31" s="32">
        <v>36009</v>
      </c>
      <c r="G31" s="32">
        <v>36011</v>
      </c>
      <c r="H31" s="26">
        <f t="shared" si="10"/>
        <v>-101.09</v>
      </c>
      <c r="I31" s="26">
        <f t="shared" si="11"/>
        <v>-161.09</v>
      </c>
      <c r="J31" s="26">
        <f t="shared" si="5"/>
        <v>-131.09</v>
      </c>
      <c r="K31" s="26">
        <v>294.42</v>
      </c>
      <c r="L31" s="26">
        <v>354.42</v>
      </c>
      <c r="M31" s="26">
        <f t="shared" si="6"/>
        <v>324.42</v>
      </c>
      <c r="N31" s="27">
        <v>294.42</v>
      </c>
      <c r="O31" s="27">
        <v>354.42</v>
      </c>
      <c r="P31" s="27">
        <v>324.42</v>
      </c>
      <c r="Q31" s="27">
        <f t="shared" si="7"/>
        <v>60</v>
      </c>
      <c r="R31" s="25" t="s">
        <v>65</v>
      </c>
      <c r="S31" s="28">
        <v>3.2899999999999997E-4</v>
      </c>
      <c r="T31" s="28">
        <v>5.4833333333333331E-6</v>
      </c>
      <c r="U31" s="28" t="str">
        <f t="shared" si="9"/>
        <v>-</v>
      </c>
      <c r="V31" s="28" t="s">
        <v>34</v>
      </c>
      <c r="W31" s="29">
        <v>158.32</v>
      </c>
      <c r="X31" s="25" t="s">
        <v>71</v>
      </c>
      <c r="Y31" s="31" t="s">
        <v>72</v>
      </c>
      <c r="AA31" s="33"/>
    </row>
    <row r="32" spans="1:27" ht="24">
      <c r="A32" s="209"/>
      <c r="B32" s="25" t="s">
        <v>75</v>
      </c>
      <c r="C32" s="30">
        <v>-69125.013000000006</v>
      </c>
      <c r="D32" s="30">
        <v>6437.3819000000003</v>
      </c>
      <c r="E32" s="26">
        <v>193.33</v>
      </c>
      <c r="F32" s="32">
        <v>36011</v>
      </c>
      <c r="G32" s="32">
        <v>36013</v>
      </c>
      <c r="H32" s="26">
        <f t="shared" si="10"/>
        <v>-11.089999999999975</v>
      </c>
      <c r="I32" s="26">
        <f t="shared" si="11"/>
        <v>-71.09</v>
      </c>
      <c r="J32" s="26">
        <f t="shared" si="5"/>
        <v>-41.089999999999989</v>
      </c>
      <c r="K32" s="26">
        <v>204.42</v>
      </c>
      <c r="L32" s="26">
        <v>264.42</v>
      </c>
      <c r="M32" s="26">
        <f t="shared" si="6"/>
        <v>234.42000000000002</v>
      </c>
      <c r="N32" s="27">
        <v>204.42</v>
      </c>
      <c r="O32" s="27">
        <v>264.42</v>
      </c>
      <c r="P32" s="27">
        <v>234.42</v>
      </c>
      <c r="Q32" s="27">
        <f t="shared" si="7"/>
        <v>60.000000000000028</v>
      </c>
      <c r="R32" s="31" t="s">
        <v>76</v>
      </c>
      <c r="S32" s="28">
        <v>3.0200000000000002E-4</v>
      </c>
      <c r="T32" s="28">
        <v>5.0333333333333314E-6</v>
      </c>
      <c r="U32" s="28" t="str">
        <f t="shared" si="9"/>
        <v>-</v>
      </c>
      <c r="V32" s="28" t="s">
        <v>34</v>
      </c>
      <c r="W32" s="29">
        <v>158.4</v>
      </c>
      <c r="X32" s="25" t="s">
        <v>71</v>
      </c>
      <c r="Y32" s="31" t="s">
        <v>72</v>
      </c>
      <c r="AA32" s="33"/>
    </row>
    <row r="33" spans="1:25" ht="16.5">
      <c r="A33" s="209"/>
      <c r="B33" s="25" t="s">
        <v>77</v>
      </c>
      <c r="C33" s="30">
        <v>-69125.013000000006</v>
      </c>
      <c r="D33" s="30">
        <v>6437.3819000000003</v>
      </c>
      <c r="E33" s="26">
        <v>193.33</v>
      </c>
      <c r="F33" s="32">
        <v>36014</v>
      </c>
      <c r="G33" s="32">
        <v>36017</v>
      </c>
      <c r="H33" s="26">
        <f t="shared" si="10"/>
        <v>-71.09</v>
      </c>
      <c r="I33" s="26">
        <f t="shared" si="11"/>
        <v>-101.09</v>
      </c>
      <c r="J33" s="26">
        <f t="shared" si="5"/>
        <v>-86.09</v>
      </c>
      <c r="K33" s="26">
        <v>264.42</v>
      </c>
      <c r="L33" s="26">
        <v>294.42</v>
      </c>
      <c r="M33" s="26">
        <f t="shared" si="6"/>
        <v>279.42</v>
      </c>
      <c r="N33" s="27">
        <v>264.42</v>
      </c>
      <c r="O33" s="27">
        <v>294.42</v>
      </c>
      <c r="P33" s="27">
        <v>279.42</v>
      </c>
      <c r="Q33" s="27">
        <f t="shared" si="7"/>
        <v>30</v>
      </c>
      <c r="R33" s="25" t="s">
        <v>65</v>
      </c>
      <c r="S33" s="28">
        <v>1.8989999999999999E-5</v>
      </c>
      <c r="T33" s="28">
        <v>6.3300000000000002E-7</v>
      </c>
      <c r="U33" s="28" t="str">
        <f t="shared" si="9"/>
        <v>-</v>
      </c>
      <c r="V33" s="28" t="s">
        <v>34</v>
      </c>
      <c r="W33" s="29">
        <v>158.24</v>
      </c>
      <c r="X33" s="25" t="s">
        <v>78</v>
      </c>
      <c r="Y33" s="31" t="s">
        <v>72</v>
      </c>
    </row>
    <row r="34" spans="1:25" ht="16.5">
      <c r="A34" s="209"/>
      <c r="B34" s="25" t="s">
        <v>79</v>
      </c>
      <c r="C34" s="30">
        <v>-69125.013000000006</v>
      </c>
      <c r="D34" s="30">
        <v>6437.3819000000003</v>
      </c>
      <c r="E34" s="26">
        <v>193.33</v>
      </c>
      <c r="F34" s="32">
        <v>36017</v>
      </c>
      <c r="G34" s="32">
        <v>36020</v>
      </c>
      <c r="H34" s="26">
        <f t="shared" si="10"/>
        <v>18.910000000000025</v>
      </c>
      <c r="I34" s="26">
        <f t="shared" si="11"/>
        <v>-11.089999999999975</v>
      </c>
      <c r="J34" s="26">
        <f t="shared" si="5"/>
        <v>3.910000000000025</v>
      </c>
      <c r="K34" s="26">
        <v>174.42</v>
      </c>
      <c r="L34" s="26">
        <v>204.42</v>
      </c>
      <c r="M34" s="26">
        <f t="shared" si="6"/>
        <v>189.42</v>
      </c>
      <c r="N34" s="27">
        <v>174.42</v>
      </c>
      <c r="O34" s="27">
        <v>204.42</v>
      </c>
      <c r="P34" s="27">
        <v>189.42</v>
      </c>
      <c r="Q34" s="27">
        <f t="shared" si="7"/>
        <v>30</v>
      </c>
      <c r="R34" s="25" t="s">
        <v>65</v>
      </c>
      <c r="S34" s="28">
        <v>1.824E-6</v>
      </c>
      <c r="T34" s="28">
        <v>6.0800000000000002E-8</v>
      </c>
      <c r="U34" s="28" t="str">
        <f t="shared" si="9"/>
        <v>-</v>
      </c>
      <c r="V34" s="28" t="s">
        <v>34</v>
      </c>
      <c r="W34" s="29">
        <v>158.31</v>
      </c>
      <c r="X34" s="25" t="s">
        <v>80</v>
      </c>
      <c r="Y34" s="31" t="s">
        <v>72</v>
      </c>
    </row>
    <row r="35" spans="1:25" ht="16.5">
      <c r="A35" s="209"/>
      <c r="B35" s="25" t="s">
        <v>81</v>
      </c>
      <c r="C35" s="30">
        <v>-69125.013000000006</v>
      </c>
      <c r="D35" s="30">
        <v>6437.3819000000003</v>
      </c>
      <c r="E35" s="26">
        <v>193.33</v>
      </c>
      <c r="F35" s="34" t="s">
        <v>82</v>
      </c>
      <c r="G35" s="34" t="s">
        <v>83</v>
      </c>
      <c r="H35" s="26">
        <f t="shared" si="10"/>
        <v>-14.169999999999987</v>
      </c>
      <c r="I35" s="26">
        <f t="shared" si="11"/>
        <v>-16.169999999999987</v>
      </c>
      <c r="J35" s="26">
        <f t="shared" si="5"/>
        <v>-15.169999999999987</v>
      </c>
      <c r="K35" s="26">
        <v>207.5</v>
      </c>
      <c r="L35" s="26">
        <v>209.5</v>
      </c>
      <c r="M35" s="26">
        <f t="shared" si="6"/>
        <v>208.5</v>
      </c>
      <c r="N35" s="27">
        <v>207.5</v>
      </c>
      <c r="O35" s="27">
        <v>209.5</v>
      </c>
      <c r="P35" s="27">
        <v>208.5</v>
      </c>
      <c r="Q35" s="27">
        <f t="shared" si="7"/>
        <v>2</v>
      </c>
      <c r="R35" s="31" t="s">
        <v>84</v>
      </c>
      <c r="S35" s="28">
        <v>2.2900000000000001E-4</v>
      </c>
      <c r="T35" s="28">
        <v>1.145E-4</v>
      </c>
      <c r="U35" s="28" t="str">
        <f t="shared" si="9"/>
        <v>-</v>
      </c>
      <c r="V35" s="28" t="s">
        <v>34</v>
      </c>
      <c r="W35" s="29">
        <v>157.94999999999999</v>
      </c>
      <c r="X35" s="25" t="s">
        <v>71</v>
      </c>
      <c r="Y35" s="31" t="s">
        <v>72</v>
      </c>
    </row>
    <row r="36" spans="1:25" ht="16.5">
      <c r="A36" s="209"/>
      <c r="B36" s="25" t="s">
        <v>85</v>
      </c>
      <c r="C36" s="30">
        <v>-69125.013000000006</v>
      </c>
      <c r="D36" s="30">
        <v>6437.3819000000003</v>
      </c>
      <c r="E36" s="26">
        <v>193.33</v>
      </c>
      <c r="F36" s="34" t="s">
        <v>86</v>
      </c>
      <c r="G36" s="34" t="s">
        <v>87</v>
      </c>
      <c r="H36" s="26">
        <f t="shared" si="10"/>
        <v>-112.22</v>
      </c>
      <c r="I36" s="26">
        <f t="shared" si="11"/>
        <v>-114.22</v>
      </c>
      <c r="J36" s="26">
        <f t="shared" si="5"/>
        <v>-113.22</v>
      </c>
      <c r="K36" s="26">
        <v>305.55</v>
      </c>
      <c r="L36" s="26">
        <v>307.55</v>
      </c>
      <c r="M36" s="26">
        <f t="shared" si="6"/>
        <v>306.55</v>
      </c>
      <c r="N36" s="27">
        <v>305.55</v>
      </c>
      <c r="O36" s="27">
        <v>307.55</v>
      </c>
      <c r="P36" s="27">
        <v>306.55</v>
      </c>
      <c r="Q36" s="27">
        <f t="shared" si="7"/>
        <v>2</v>
      </c>
      <c r="R36" s="31" t="s">
        <v>84</v>
      </c>
      <c r="S36" s="28">
        <v>2.43E-4</v>
      </c>
      <c r="T36" s="28">
        <v>1.215E-4</v>
      </c>
      <c r="U36" s="28" t="str">
        <f t="shared" si="9"/>
        <v>-</v>
      </c>
      <c r="V36" s="28" t="s">
        <v>34</v>
      </c>
      <c r="W36" s="29">
        <v>158.12</v>
      </c>
      <c r="X36" s="25" t="s">
        <v>71</v>
      </c>
      <c r="Y36" s="31" t="s">
        <v>72</v>
      </c>
    </row>
    <row r="37" spans="1:25" ht="16.5">
      <c r="A37" s="209"/>
      <c r="B37" s="25" t="s">
        <v>88</v>
      </c>
      <c r="C37" s="30">
        <v>-69125.013000000006</v>
      </c>
      <c r="D37" s="30">
        <v>6437.3819000000003</v>
      </c>
      <c r="E37" s="26">
        <v>193.33</v>
      </c>
      <c r="F37" s="32">
        <v>36053</v>
      </c>
      <c r="G37" s="32">
        <v>36055</v>
      </c>
      <c r="H37" s="26">
        <f t="shared" si="10"/>
        <v>-116.36999999999998</v>
      </c>
      <c r="I37" s="26">
        <f t="shared" si="11"/>
        <v>-118.36999999999998</v>
      </c>
      <c r="J37" s="26">
        <f t="shared" si="5"/>
        <v>-117.36999999999998</v>
      </c>
      <c r="K37" s="26">
        <v>309.7</v>
      </c>
      <c r="L37" s="26">
        <v>311.7</v>
      </c>
      <c r="M37" s="26">
        <f t="shared" si="6"/>
        <v>310.7</v>
      </c>
      <c r="N37" s="27">
        <v>309.7</v>
      </c>
      <c r="O37" s="27">
        <v>311.7</v>
      </c>
      <c r="P37" s="27">
        <v>310.7</v>
      </c>
      <c r="Q37" s="27">
        <f t="shared" si="7"/>
        <v>2</v>
      </c>
      <c r="R37" s="31" t="s">
        <v>84</v>
      </c>
      <c r="S37" s="28">
        <v>1.8000000000000001E-4</v>
      </c>
      <c r="T37" s="28">
        <v>8.9800000000000001E-5</v>
      </c>
      <c r="U37" s="28" t="str">
        <f t="shared" si="9"/>
        <v>-</v>
      </c>
      <c r="V37" s="28" t="s">
        <v>34</v>
      </c>
      <c r="W37" s="29">
        <v>158.04</v>
      </c>
      <c r="X37" s="25" t="s">
        <v>71</v>
      </c>
      <c r="Y37" s="31" t="s">
        <v>72</v>
      </c>
    </row>
    <row r="38" spans="1:25" ht="16.5">
      <c r="A38" s="209"/>
      <c r="B38" s="25" t="s">
        <v>89</v>
      </c>
      <c r="C38" s="30">
        <v>-69125.013000000006</v>
      </c>
      <c r="D38" s="30">
        <v>6437.3819000000003</v>
      </c>
      <c r="E38" s="26">
        <v>193.33</v>
      </c>
      <c r="F38" s="32">
        <v>36055</v>
      </c>
      <c r="G38" s="32">
        <v>36057</v>
      </c>
      <c r="H38" s="26">
        <f t="shared" si="10"/>
        <v>-119.66999999999999</v>
      </c>
      <c r="I38" s="26">
        <f t="shared" si="11"/>
        <v>-121.66999999999999</v>
      </c>
      <c r="J38" s="26">
        <f t="shared" si="5"/>
        <v>-120.66999999999999</v>
      </c>
      <c r="K38" s="26">
        <v>313</v>
      </c>
      <c r="L38" s="26">
        <v>315</v>
      </c>
      <c r="M38" s="26">
        <f t="shared" si="6"/>
        <v>314</v>
      </c>
      <c r="N38" s="27">
        <v>313</v>
      </c>
      <c r="O38" s="27">
        <v>315</v>
      </c>
      <c r="P38" s="27">
        <v>314</v>
      </c>
      <c r="Q38" s="27">
        <f t="shared" si="7"/>
        <v>2</v>
      </c>
      <c r="R38" s="31" t="s">
        <v>84</v>
      </c>
      <c r="S38" s="28">
        <v>3.4199999999999999E-6</v>
      </c>
      <c r="T38" s="28">
        <v>1.7099999999999999E-6</v>
      </c>
      <c r="U38" s="28" t="str">
        <f t="shared" si="9"/>
        <v>-</v>
      </c>
      <c r="V38" s="28" t="s">
        <v>34</v>
      </c>
      <c r="W38" s="29">
        <v>158.09</v>
      </c>
      <c r="X38" s="25" t="s">
        <v>71</v>
      </c>
      <c r="Y38" s="31" t="s">
        <v>72</v>
      </c>
    </row>
    <row r="39" spans="1:25" ht="16.5">
      <c r="A39" s="209"/>
      <c r="B39" s="25" t="s">
        <v>90</v>
      </c>
      <c r="C39" s="30">
        <v>-69125.013000000006</v>
      </c>
      <c r="D39" s="30">
        <v>6437.3819000000003</v>
      </c>
      <c r="E39" s="26">
        <v>193.33</v>
      </c>
      <c r="F39" s="32">
        <v>36061</v>
      </c>
      <c r="G39" s="32">
        <v>36063</v>
      </c>
      <c r="H39" s="26">
        <f t="shared" si="10"/>
        <v>-109.36999999999998</v>
      </c>
      <c r="I39" s="26">
        <f t="shared" si="11"/>
        <v>-111.36999999999998</v>
      </c>
      <c r="J39" s="26">
        <f t="shared" si="5"/>
        <v>-110.36999999999998</v>
      </c>
      <c r="K39" s="26">
        <v>302.7</v>
      </c>
      <c r="L39" s="26">
        <v>304.7</v>
      </c>
      <c r="M39" s="26">
        <f t="shared" si="6"/>
        <v>303.7</v>
      </c>
      <c r="N39" s="27">
        <v>302.7</v>
      </c>
      <c r="O39" s="27">
        <v>304.7</v>
      </c>
      <c r="P39" s="27">
        <v>303.7</v>
      </c>
      <c r="Q39" s="27">
        <f t="shared" si="7"/>
        <v>2</v>
      </c>
      <c r="R39" s="31" t="s">
        <v>84</v>
      </c>
      <c r="S39" s="28">
        <v>9.0000000000000006E-5</v>
      </c>
      <c r="T39" s="28">
        <v>4.5000000000000003E-5</v>
      </c>
      <c r="U39" s="28" t="str">
        <f t="shared" si="9"/>
        <v>-</v>
      </c>
      <c r="V39" s="28" t="s">
        <v>34</v>
      </c>
      <c r="W39" s="29">
        <v>158.06</v>
      </c>
      <c r="X39" s="25" t="s">
        <v>71</v>
      </c>
      <c r="Y39" s="31" t="s">
        <v>72</v>
      </c>
    </row>
    <row r="40" spans="1:25" ht="16.5">
      <c r="A40" s="209"/>
      <c r="B40" s="25" t="s">
        <v>91</v>
      </c>
      <c r="C40" s="30">
        <v>-69125.013000000006</v>
      </c>
      <c r="D40" s="30">
        <v>6437.3819000000003</v>
      </c>
      <c r="E40" s="26">
        <v>193.33</v>
      </c>
      <c r="F40" s="32">
        <v>36063</v>
      </c>
      <c r="G40" s="32">
        <v>36065</v>
      </c>
      <c r="H40" s="26">
        <f t="shared" si="10"/>
        <v>-154.47</v>
      </c>
      <c r="I40" s="26">
        <f t="shared" si="11"/>
        <v>-156.47</v>
      </c>
      <c r="J40" s="26">
        <f t="shared" si="5"/>
        <v>-155.47</v>
      </c>
      <c r="K40" s="26">
        <v>347.8</v>
      </c>
      <c r="L40" s="26">
        <v>349.8</v>
      </c>
      <c r="M40" s="26">
        <f t="shared" si="6"/>
        <v>348.8</v>
      </c>
      <c r="N40" s="27">
        <v>347.8</v>
      </c>
      <c r="O40" s="27">
        <v>349.8</v>
      </c>
      <c r="P40" s="27">
        <v>348.8</v>
      </c>
      <c r="Q40" s="27">
        <f t="shared" si="7"/>
        <v>2</v>
      </c>
      <c r="R40" s="31" t="s">
        <v>92</v>
      </c>
      <c r="S40" s="28">
        <v>3.6500000000000002E-6</v>
      </c>
      <c r="T40" s="28">
        <v>1.8250000000000001E-6</v>
      </c>
      <c r="U40" s="28" t="str">
        <f t="shared" si="9"/>
        <v>-</v>
      </c>
      <c r="V40" s="28" t="s">
        <v>34</v>
      </c>
      <c r="W40" s="29">
        <v>158.1</v>
      </c>
      <c r="X40" s="25" t="s">
        <v>71</v>
      </c>
      <c r="Y40" s="31" t="s">
        <v>72</v>
      </c>
    </row>
    <row r="41" spans="1:25" ht="16.5">
      <c r="A41" s="209"/>
      <c r="B41" s="25" t="s">
        <v>93</v>
      </c>
      <c r="C41" s="30">
        <v>-69125.013000000006</v>
      </c>
      <c r="D41" s="30">
        <v>6437.3819000000003</v>
      </c>
      <c r="E41" s="26">
        <v>193.33</v>
      </c>
      <c r="F41" s="32">
        <v>36066</v>
      </c>
      <c r="G41" s="32">
        <v>36069</v>
      </c>
      <c r="H41" s="26">
        <f t="shared" si="10"/>
        <v>-172.17</v>
      </c>
      <c r="I41" s="26">
        <f t="shared" si="11"/>
        <v>-174.17</v>
      </c>
      <c r="J41" s="26">
        <f t="shared" si="5"/>
        <v>-173.17</v>
      </c>
      <c r="K41" s="26">
        <v>365.5</v>
      </c>
      <c r="L41" s="26">
        <v>367.5</v>
      </c>
      <c r="M41" s="26">
        <f t="shared" si="6"/>
        <v>366.5</v>
      </c>
      <c r="N41" s="27">
        <v>365.5</v>
      </c>
      <c r="O41" s="27">
        <v>367.5</v>
      </c>
      <c r="P41" s="27">
        <v>366.5</v>
      </c>
      <c r="Q41" s="27">
        <f t="shared" si="7"/>
        <v>2</v>
      </c>
      <c r="R41" s="25" t="s">
        <v>84</v>
      </c>
      <c r="S41" s="28">
        <v>5.9299999999999998E-7</v>
      </c>
      <c r="T41" s="28">
        <v>2.9649999999999999E-7</v>
      </c>
      <c r="U41" s="28" t="str">
        <f t="shared" si="9"/>
        <v>-</v>
      </c>
      <c r="V41" s="28" t="s">
        <v>34</v>
      </c>
      <c r="W41" s="29">
        <v>158.06</v>
      </c>
      <c r="X41" s="25" t="s">
        <v>71</v>
      </c>
      <c r="Y41" s="31" t="s">
        <v>72</v>
      </c>
    </row>
    <row r="42" spans="1:25" ht="16.5">
      <c r="A42" s="209"/>
      <c r="B42" s="25" t="s">
        <v>94</v>
      </c>
      <c r="C42" s="30">
        <v>-69125.013000000006</v>
      </c>
      <c r="D42" s="30">
        <v>6437.3819000000003</v>
      </c>
      <c r="E42" s="26">
        <v>193.33</v>
      </c>
      <c r="F42" s="32">
        <v>36069</v>
      </c>
      <c r="G42" s="32">
        <v>36071</v>
      </c>
      <c r="H42" s="26">
        <f t="shared" si="10"/>
        <v>-208.06999999999996</v>
      </c>
      <c r="I42" s="26">
        <f t="shared" si="11"/>
        <v>-210.06999999999996</v>
      </c>
      <c r="J42" s="26">
        <f t="shared" si="5"/>
        <v>-209.06999999999996</v>
      </c>
      <c r="K42" s="26">
        <v>401.4</v>
      </c>
      <c r="L42" s="26">
        <v>403.4</v>
      </c>
      <c r="M42" s="26">
        <f t="shared" si="6"/>
        <v>402.4</v>
      </c>
      <c r="N42" s="27">
        <v>401.4</v>
      </c>
      <c r="O42" s="27">
        <v>403.4</v>
      </c>
      <c r="P42" s="27">
        <v>402.4</v>
      </c>
      <c r="Q42" s="27">
        <f t="shared" si="7"/>
        <v>2</v>
      </c>
      <c r="R42" s="25" t="s">
        <v>65</v>
      </c>
      <c r="S42" s="28">
        <v>5.7799999999999997E-11</v>
      </c>
      <c r="T42" s="28">
        <v>2.8899999999999998E-11</v>
      </c>
      <c r="U42" s="35">
        <v>3.58E-6</v>
      </c>
      <c r="V42" s="35">
        <v>1.79E-6</v>
      </c>
      <c r="W42" s="29">
        <v>158.11000000000001</v>
      </c>
      <c r="X42" s="25" t="s">
        <v>35</v>
      </c>
      <c r="Y42" s="25" t="s">
        <v>42</v>
      </c>
    </row>
    <row r="43" spans="1:25" ht="24">
      <c r="A43" s="209"/>
      <c r="B43" s="25" t="s">
        <v>95</v>
      </c>
      <c r="C43" s="30">
        <v>-69125.013000000006</v>
      </c>
      <c r="D43" s="30">
        <v>6437.3819000000003</v>
      </c>
      <c r="E43" s="26">
        <v>193.33</v>
      </c>
      <c r="F43" s="32">
        <v>36071</v>
      </c>
      <c r="G43" s="32">
        <v>36072</v>
      </c>
      <c r="H43" s="26">
        <f t="shared" si="10"/>
        <v>-38.569999999999993</v>
      </c>
      <c r="I43" s="26">
        <f t="shared" si="11"/>
        <v>-40.569999999999993</v>
      </c>
      <c r="J43" s="26">
        <f t="shared" si="5"/>
        <v>-39.569999999999993</v>
      </c>
      <c r="K43" s="26">
        <v>231.9</v>
      </c>
      <c r="L43" s="26">
        <v>233.9</v>
      </c>
      <c r="M43" s="26">
        <f t="shared" si="6"/>
        <v>232.9</v>
      </c>
      <c r="N43" s="27">
        <v>231.9</v>
      </c>
      <c r="O43" s="27">
        <v>233.9</v>
      </c>
      <c r="P43" s="27">
        <v>232.9</v>
      </c>
      <c r="Q43" s="27">
        <f t="shared" si="7"/>
        <v>2</v>
      </c>
      <c r="R43" s="31" t="s">
        <v>96</v>
      </c>
      <c r="S43" s="28">
        <v>2.8200000000000002E-4</v>
      </c>
      <c r="T43" s="28">
        <v>1.4100000000000001E-4</v>
      </c>
      <c r="U43" s="28" t="str">
        <f>IF(V43="-","-",V43*Q43)</f>
        <v>-</v>
      </c>
      <c r="V43" s="28" t="s">
        <v>34</v>
      </c>
      <c r="W43" s="29">
        <v>158.18</v>
      </c>
      <c r="X43" s="25" t="s">
        <v>71</v>
      </c>
      <c r="Y43" s="31" t="s">
        <v>72</v>
      </c>
    </row>
    <row r="44" spans="1:25" ht="16.5">
      <c r="A44" s="209"/>
      <c r="B44" s="25" t="s">
        <v>97</v>
      </c>
      <c r="C44" s="30">
        <v>-69125.013000000006</v>
      </c>
      <c r="D44" s="30">
        <v>6437.3819000000003</v>
      </c>
      <c r="E44" s="26">
        <v>193.33</v>
      </c>
      <c r="F44" s="32">
        <v>36073</v>
      </c>
      <c r="G44" s="32">
        <v>36075</v>
      </c>
      <c r="H44" s="26">
        <f t="shared" si="10"/>
        <v>-127.56999999999996</v>
      </c>
      <c r="I44" s="26">
        <f t="shared" si="11"/>
        <v>-135.06999999999996</v>
      </c>
      <c r="J44" s="26">
        <f t="shared" si="5"/>
        <v>-131.31999999999996</v>
      </c>
      <c r="K44" s="26">
        <v>320.89999999999998</v>
      </c>
      <c r="L44" s="26">
        <v>328.4</v>
      </c>
      <c r="M44" s="26">
        <f t="shared" si="6"/>
        <v>324.64999999999998</v>
      </c>
      <c r="N44" s="27">
        <v>320.89999999999998</v>
      </c>
      <c r="O44" s="27">
        <v>328.4</v>
      </c>
      <c r="P44" s="27">
        <v>324.64999999999998</v>
      </c>
      <c r="Q44" s="27">
        <f t="shared" si="7"/>
        <v>7.5</v>
      </c>
      <c r="R44" s="31" t="s">
        <v>67</v>
      </c>
      <c r="S44" s="28">
        <v>2.8800000000000001E-4</v>
      </c>
      <c r="T44" s="28">
        <v>3.8399999999999998E-5</v>
      </c>
      <c r="U44" s="28" t="str">
        <f>IF(V44="-","-",V44*Q44)</f>
        <v>-</v>
      </c>
      <c r="V44" s="28" t="s">
        <v>34</v>
      </c>
      <c r="W44" s="29">
        <v>158.11000000000001</v>
      </c>
      <c r="X44" s="25" t="s">
        <v>71</v>
      </c>
      <c r="Y44" s="31" t="s">
        <v>72</v>
      </c>
    </row>
    <row r="45" spans="1:25" ht="24">
      <c r="A45" s="209"/>
      <c r="B45" s="25" t="s">
        <v>98</v>
      </c>
      <c r="C45" s="30">
        <v>-69125.013000000006</v>
      </c>
      <c r="D45" s="30">
        <v>6437.3819000000003</v>
      </c>
      <c r="E45" s="26">
        <v>193.33</v>
      </c>
      <c r="F45" s="32">
        <v>36075</v>
      </c>
      <c r="G45" s="32">
        <v>36077</v>
      </c>
      <c r="H45" s="26">
        <f>E45-K45</f>
        <v>-35.169999999999987</v>
      </c>
      <c r="I45" s="26">
        <f t="shared" si="11"/>
        <v>-43.669999999999987</v>
      </c>
      <c r="J45" s="26">
        <f t="shared" si="5"/>
        <v>-39.419999999999987</v>
      </c>
      <c r="K45" s="26">
        <v>228.5</v>
      </c>
      <c r="L45" s="26">
        <v>237</v>
      </c>
      <c r="M45" s="26">
        <f t="shared" si="6"/>
        <v>232.75</v>
      </c>
      <c r="N45" s="27">
        <v>228.5</v>
      </c>
      <c r="O45" s="27">
        <v>237</v>
      </c>
      <c r="P45" s="27">
        <v>232.75</v>
      </c>
      <c r="Q45" s="27">
        <f t="shared" si="7"/>
        <v>8.5</v>
      </c>
      <c r="R45" s="31" t="s">
        <v>96</v>
      </c>
      <c r="S45" s="28">
        <v>2.5839999999999999E-4</v>
      </c>
      <c r="T45" s="28">
        <v>3.04E-5</v>
      </c>
      <c r="U45" s="28" t="str">
        <f>IF(V45="-","-",V45*Q45)</f>
        <v>-</v>
      </c>
      <c r="V45" s="28" t="s">
        <v>34</v>
      </c>
      <c r="W45" s="29">
        <v>158.03</v>
      </c>
      <c r="X45" s="25" t="s">
        <v>71</v>
      </c>
      <c r="Y45" s="31" t="s">
        <v>72</v>
      </c>
    </row>
    <row r="46" spans="1:25" ht="16.5">
      <c r="A46" s="209"/>
      <c r="B46" s="25" t="s">
        <v>99</v>
      </c>
      <c r="C46" s="30">
        <v>-69125.013000000006</v>
      </c>
      <c r="D46" s="30">
        <v>6437.3819000000003</v>
      </c>
      <c r="E46" s="26">
        <v>193.33</v>
      </c>
      <c r="F46" s="32">
        <v>36077</v>
      </c>
      <c r="G46" s="32">
        <v>36080</v>
      </c>
      <c r="H46" s="26">
        <f t="shared" si="10"/>
        <v>-246.17</v>
      </c>
      <c r="I46" s="26">
        <f t="shared" si="11"/>
        <v>-254.67</v>
      </c>
      <c r="J46" s="26">
        <f t="shared" si="5"/>
        <v>-250.42</v>
      </c>
      <c r="K46" s="26">
        <v>439.5</v>
      </c>
      <c r="L46" s="26">
        <v>448</v>
      </c>
      <c r="M46" s="26">
        <f t="shared" si="6"/>
        <v>443.75</v>
      </c>
      <c r="N46" s="27">
        <v>439.5</v>
      </c>
      <c r="O46" s="27">
        <v>448</v>
      </c>
      <c r="P46" s="27">
        <v>443.75</v>
      </c>
      <c r="Q46" s="27">
        <f t="shared" si="7"/>
        <v>8.5</v>
      </c>
      <c r="R46" s="31" t="s">
        <v>100</v>
      </c>
      <c r="S46" s="28">
        <v>3.4E-5</v>
      </c>
      <c r="T46" s="28">
        <v>3.9999999999999998E-6</v>
      </c>
      <c r="U46" s="28" t="str">
        <f>IF(V46="-","-",V46*Q46)</f>
        <v>-</v>
      </c>
      <c r="V46" s="28" t="s">
        <v>34</v>
      </c>
      <c r="W46" s="29">
        <v>158.11000000000001</v>
      </c>
      <c r="X46" s="25" t="s">
        <v>71</v>
      </c>
      <c r="Y46" s="31" t="s">
        <v>72</v>
      </c>
    </row>
    <row r="47" spans="1:25" ht="16.5">
      <c r="A47" s="209"/>
      <c r="B47" s="25" t="s">
        <v>101</v>
      </c>
      <c r="C47" s="30">
        <v>-69125.013000000006</v>
      </c>
      <c r="D47" s="30">
        <v>6437.3819000000003</v>
      </c>
      <c r="E47" s="26">
        <v>193.33</v>
      </c>
      <c r="F47" s="32">
        <v>36080</v>
      </c>
      <c r="G47" s="32">
        <v>36082</v>
      </c>
      <c r="H47" s="26">
        <f t="shared" si="10"/>
        <v>-257.87</v>
      </c>
      <c r="I47" s="26">
        <f t="shared" si="11"/>
        <v>-266.37</v>
      </c>
      <c r="J47" s="26">
        <f t="shared" si="5"/>
        <v>-262.12</v>
      </c>
      <c r="K47" s="26">
        <v>451.2</v>
      </c>
      <c r="L47" s="26">
        <v>459.7</v>
      </c>
      <c r="M47" s="26">
        <f t="shared" si="6"/>
        <v>455.45</v>
      </c>
      <c r="N47" s="27">
        <v>451.2</v>
      </c>
      <c r="O47" s="27">
        <v>459.7</v>
      </c>
      <c r="P47" s="27">
        <v>455.45</v>
      </c>
      <c r="Q47" s="27">
        <f t="shared" si="7"/>
        <v>8.5</v>
      </c>
      <c r="R47" s="31" t="s">
        <v>100</v>
      </c>
      <c r="S47" s="28">
        <v>3.27E-6</v>
      </c>
      <c r="T47" s="28">
        <v>3.8470588235294116E-7</v>
      </c>
      <c r="U47" s="28" t="str">
        <f>IF(V47="-","-",V47*Q47)</f>
        <v>-</v>
      </c>
      <c r="V47" s="28" t="s">
        <v>34</v>
      </c>
      <c r="W47" s="29">
        <v>158.15</v>
      </c>
      <c r="X47" s="25" t="s">
        <v>71</v>
      </c>
      <c r="Y47" s="31" t="s">
        <v>72</v>
      </c>
    </row>
    <row r="48" spans="1:25">
      <c r="A48" s="209"/>
      <c r="B48" s="209"/>
      <c r="C48" s="209"/>
      <c r="D48" s="209"/>
      <c r="E48" s="209"/>
      <c r="F48" s="209"/>
      <c r="G48" s="209"/>
      <c r="H48" s="209"/>
      <c r="I48" s="209"/>
      <c r="J48" s="209"/>
      <c r="K48" s="209"/>
      <c r="L48" s="209"/>
      <c r="M48" s="209"/>
      <c r="N48" s="209"/>
      <c r="O48" s="209"/>
      <c r="P48" s="209"/>
      <c r="Q48" s="209"/>
      <c r="R48" s="209"/>
      <c r="S48" s="209"/>
      <c r="T48" s="209"/>
      <c r="U48" s="209"/>
      <c r="V48" s="209"/>
      <c r="W48" s="209"/>
      <c r="X48" s="209"/>
      <c r="Y48" s="209"/>
    </row>
    <row r="49" spans="1:25" ht="16.5">
      <c r="A49" s="209" t="s">
        <v>102</v>
      </c>
      <c r="B49" s="25" t="s">
        <v>103</v>
      </c>
      <c r="C49" s="30">
        <v>-64489.605000000003</v>
      </c>
      <c r="D49" s="30">
        <v>4444.6698999999999</v>
      </c>
      <c r="E49" s="26">
        <v>356.37</v>
      </c>
      <c r="F49" s="212">
        <v>32827</v>
      </c>
      <c r="G49" s="212">
        <v>32956</v>
      </c>
      <c r="H49" s="26">
        <v>306.37</v>
      </c>
      <c r="I49" s="26">
        <v>303.87</v>
      </c>
      <c r="J49" s="26">
        <f t="shared" ref="J49:J54" si="12">(H49+I49)/2</f>
        <v>305.12</v>
      </c>
      <c r="K49" s="26">
        <v>50</v>
      </c>
      <c r="L49" s="26">
        <v>52.5</v>
      </c>
      <c r="M49" s="26">
        <f t="shared" ref="M49:M54" si="13">(K49+L49)/2</f>
        <v>51.25</v>
      </c>
      <c r="N49" s="27">
        <v>50</v>
      </c>
      <c r="O49" s="27">
        <v>52.5</v>
      </c>
      <c r="P49" s="27">
        <v>51.25</v>
      </c>
      <c r="Q49" s="27">
        <f t="shared" ref="Q49:Q54" si="14">L49-K49</f>
        <v>2.5</v>
      </c>
      <c r="R49" s="25" t="s">
        <v>33</v>
      </c>
      <c r="S49" s="28">
        <f t="shared" ref="S49:S54" si="15">T49*Q49</f>
        <v>3.4999999999999999E-9</v>
      </c>
      <c r="T49" s="28">
        <v>1.3999999999999999E-9</v>
      </c>
      <c r="U49" s="28">
        <f t="shared" ref="U49:U54" si="16">IF(V49="-","-",V49*Q49)</f>
        <v>7.25E-6</v>
      </c>
      <c r="V49" s="28">
        <v>2.9000000000000002E-6</v>
      </c>
      <c r="W49" s="29">
        <v>348.37</v>
      </c>
      <c r="X49" s="25" t="s">
        <v>104</v>
      </c>
      <c r="Y49" s="25" t="s">
        <v>42</v>
      </c>
    </row>
    <row r="50" spans="1:25" ht="16.5">
      <c r="A50" s="209"/>
      <c r="B50" s="25" t="s">
        <v>105</v>
      </c>
      <c r="C50" s="30">
        <v>-64489.605000000003</v>
      </c>
      <c r="D50" s="30">
        <v>4444.6698999999999</v>
      </c>
      <c r="E50" s="26">
        <v>356.37</v>
      </c>
      <c r="F50" s="209"/>
      <c r="G50" s="209"/>
      <c r="H50" s="26">
        <v>256.37</v>
      </c>
      <c r="I50" s="26">
        <v>253.87</v>
      </c>
      <c r="J50" s="26">
        <f t="shared" si="12"/>
        <v>255.12</v>
      </c>
      <c r="K50" s="26">
        <v>100</v>
      </c>
      <c r="L50" s="26">
        <v>102.5</v>
      </c>
      <c r="M50" s="26">
        <f t="shared" si="13"/>
        <v>101.25</v>
      </c>
      <c r="N50" s="27">
        <v>100</v>
      </c>
      <c r="O50" s="27">
        <v>102.5</v>
      </c>
      <c r="P50" s="27">
        <v>101.25</v>
      </c>
      <c r="Q50" s="27">
        <f t="shared" si="14"/>
        <v>2.5</v>
      </c>
      <c r="R50" s="25" t="s">
        <v>33</v>
      </c>
      <c r="S50" s="28">
        <f t="shared" si="15"/>
        <v>2.0249999999999999E-9</v>
      </c>
      <c r="T50" s="28">
        <v>8.0999999999999999E-10</v>
      </c>
      <c r="U50" s="28" t="str">
        <f t="shared" si="16"/>
        <v>-</v>
      </c>
      <c r="V50" s="28" t="s">
        <v>34</v>
      </c>
      <c r="W50" s="29">
        <v>342.67</v>
      </c>
      <c r="X50" s="25" t="s">
        <v>104</v>
      </c>
      <c r="Y50" s="25" t="s">
        <v>36</v>
      </c>
    </row>
    <row r="51" spans="1:25" ht="16.5">
      <c r="A51" s="209"/>
      <c r="B51" s="25" t="s">
        <v>106</v>
      </c>
      <c r="C51" s="30">
        <v>-64489.605000000003</v>
      </c>
      <c r="D51" s="30">
        <v>4444.6698999999999</v>
      </c>
      <c r="E51" s="26">
        <v>356.37</v>
      </c>
      <c r="F51" s="209"/>
      <c r="G51" s="209"/>
      <c r="H51" s="26">
        <v>206.37</v>
      </c>
      <c r="I51" s="26">
        <v>203.87</v>
      </c>
      <c r="J51" s="26">
        <f t="shared" si="12"/>
        <v>205.12</v>
      </c>
      <c r="K51" s="26">
        <v>150</v>
      </c>
      <c r="L51" s="26">
        <v>152.5</v>
      </c>
      <c r="M51" s="26">
        <f t="shared" si="13"/>
        <v>151.25</v>
      </c>
      <c r="N51" s="27">
        <v>150</v>
      </c>
      <c r="O51" s="27">
        <v>152.5</v>
      </c>
      <c r="P51" s="27">
        <v>151.25</v>
      </c>
      <c r="Q51" s="27">
        <f t="shared" si="14"/>
        <v>2.5</v>
      </c>
      <c r="R51" s="25" t="s">
        <v>33</v>
      </c>
      <c r="S51" s="28">
        <f t="shared" si="15"/>
        <v>3E-9</v>
      </c>
      <c r="T51" s="28">
        <v>1.2E-9</v>
      </c>
      <c r="U51" s="28">
        <f t="shared" si="16"/>
        <v>1.5E-6</v>
      </c>
      <c r="V51" s="28">
        <v>5.9999999999999997E-7</v>
      </c>
      <c r="W51" s="29">
        <v>350.27</v>
      </c>
      <c r="X51" s="25" t="s">
        <v>104</v>
      </c>
      <c r="Y51" s="25" t="s">
        <v>42</v>
      </c>
    </row>
    <row r="52" spans="1:25" ht="16.5">
      <c r="A52" s="209"/>
      <c r="B52" s="25" t="s">
        <v>107</v>
      </c>
      <c r="C52" s="30">
        <v>-64489.605000000003</v>
      </c>
      <c r="D52" s="30">
        <v>4444.6698999999999</v>
      </c>
      <c r="E52" s="26">
        <v>356.37</v>
      </c>
      <c r="F52" s="209"/>
      <c r="G52" s="209"/>
      <c r="H52" s="26">
        <v>156.37</v>
      </c>
      <c r="I52" s="26">
        <v>153.87</v>
      </c>
      <c r="J52" s="26">
        <f t="shared" si="12"/>
        <v>155.12</v>
      </c>
      <c r="K52" s="26">
        <v>200</v>
      </c>
      <c r="L52" s="26">
        <v>202.5</v>
      </c>
      <c r="M52" s="26">
        <f t="shared" si="13"/>
        <v>201.25</v>
      </c>
      <c r="N52" s="27">
        <v>200</v>
      </c>
      <c r="O52" s="27">
        <v>202.5</v>
      </c>
      <c r="P52" s="27">
        <v>201.25</v>
      </c>
      <c r="Q52" s="27">
        <f t="shared" si="14"/>
        <v>2.5</v>
      </c>
      <c r="R52" s="25" t="s">
        <v>33</v>
      </c>
      <c r="S52" s="28">
        <f t="shared" si="15"/>
        <v>5.25E-8</v>
      </c>
      <c r="T52" s="28">
        <v>2.0999999999999999E-8</v>
      </c>
      <c r="U52" s="28" t="str">
        <f t="shared" si="16"/>
        <v>-</v>
      </c>
      <c r="V52" s="28" t="s">
        <v>34</v>
      </c>
      <c r="W52" s="29">
        <v>346.67</v>
      </c>
      <c r="X52" s="25" t="s">
        <v>104</v>
      </c>
      <c r="Y52" s="25" t="s">
        <v>36</v>
      </c>
    </row>
    <row r="53" spans="1:25" ht="16.5">
      <c r="A53" s="209"/>
      <c r="B53" s="25" t="s">
        <v>108</v>
      </c>
      <c r="C53" s="30">
        <v>-64489.605000000003</v>
      </c>
      <c r="D53" s="30">
        <v>4444.6698999999999</v>
      </c>
      <c r="E53" s="26">
        <v>356.37</v>
      </c>
      <c r="F53" s="209"/>
      <c r="G53" s="209"/>
      <c r="H53" s="26">
        <v>106.37</v>
      </c>
      <c r="I53" s="26">
        <v>103.87</v>
      </c>
      <c r="J53" s="26">
        <f t="shared" si="12"/>
        <v>105.12</v>
      </c>
      <c r="K53" s="26">
        <v>250</v>
      </c>
      <c r="L53" s="26">
        <v>252.5</v>
      </c>
      <c r="M53" s="26">
        <f t="shared" si="13"/>
        <v>251.25</v>
      </c>
      <c r="N53" s="27">
        <v>250</v>
      </c>
      <c r="O53" s="27">
        <v>252.5</v>
      </c>
      <c r="P53" s="27">
        <v>251.25</v>
      </c>
      <c r="Q53" s="27">
        <f t="shared" si="14"/>
        <v>2.5</v>
      </c>
      <c r="R53" s="25" t="s">
        <v>33</v>
      </c>
      <c r="S53" s="28">
        <f t="shared" si="15"/>
        <v>1.125E-8</v>
      </c>
      <c r="T53" s="28">
        <v>4.4999999999999998E-9</v>
      </c>
      <c r="U53" s="28" t="str">
        <f t="shared" si="16"/>
        <v>-</v>
      </c>
      <c r="V53" s="28" t="s">
        <v>34</v>
      </c>
      <c r="W53" s="29">
        <v>347.37</v>
      </c>
      <c r="X53" s="25" t="s">
        <v>104</v>
      </c>
      <c r="Y53" s="25" t="s">
        <v>36</v>
      </c>
    </row>
    <row r="54" spans="1:25" ht="16.5">
      <c r="A54" s="209"/>
      <c r="B54" s="25" t="s">
        <v>109</v>
      </c>
      <c r="C54" s="30">
        <v>-64489.605000000003</v>
      </c>
      <c r="D54" s="30">
        <v>4444.6698999999999</v>
      </c>
      <c r="E54" s="26">
        <v>356.37</v>
      </c>
      <c r="F54" s="209"/>
      <c r="G54" s="209"/>
      <c r="H54" s="26">
        <v>84.97</v>
      </c>
      <c r="I54" s="26">
        <v>82.47</v>
      </c>
      <c r="J54" s="26">
        <f t="shared" si="12"/>
        <v>83.72</v>
      </c>
      <c r="K54" s="26">
        <v>271.39999999999998</v>
      </c>
      <c r="L54" s="26">
        <v>273.89999999999998</v>
      </c>
      <c r="M54" s="26">
        <f t="shared" si="13"/>
        <v>272.64999999999998</v>
      </c>
      <c r="N54" s="27">
        <v>271.39999999999998</v>
      </c>
      <c r="O54" s="27">
        <v>273.89999999999998</v>
      </c>
      <c r="P54" s="27">
        <v>272.64999999999998</v>
      </c>
      <c r="Q54" s="27">
        <f t="shared" si="14"/>
        <v>2.5</v>
      </c>
      <c r="R54" s="25" t="s">
        <v>33</v>
      </c>
      <c r="S54" s="28">
        <f t="shared" si="15"/>
        <v>1.3750000000000001E-7</v>
      </c>
      <c r="T54" s="28">
        <v>5.5000000000000003E-8</v>
      </c>
      <c r="U54" s="28" t="str">
        <f t="shared" si="16"/>
        <v>-</v>
      </c>
      <c r="V54" s="28" t="s">
        <v>34</v>
      </c>
      <c r="W54" s="29">
        <v>346.67</v>
      </c>
      <c r="X54" s="25" t="s">
        <v>110</v>
      </c>
      <c r="Y54" s="25" t="s">
        <v>36</v>
      </c>
    </row>
    <row r="55" spans="1:25">
      <c r="A55" s="209"/>
      <c r="B55" s="209"/>
      <c r="C55" s="209"/>
      <c r="D55" s="209"/>
      <c r="E55" s="209"/>
      <c r="F55" s="209"/>
      <c r="G55" s="209"/>
      <c r="H55" s="209"/>
      <c r="I55" s="209"/>
      <c r="J55" s="209"/>
      <c r="K55" s="209"/>
      <c r="L55" s="209"/>
      <c r="M55" s="209"/>
      <c r="N55" s="209"/>
      <c r="O55" s="209"/>
      <c r="P55" s="209"/>
      <c r="Q55" s="209"/>
      <c r="R55" s="209"/>
      <c r="S55" s="209"/>
      <c r="T55" s="209"/>
      <c r="U55" s="209"/>
      <c r="V55" s="209"/>
      <c r="W55" s="209"/>
      <c r="X55" s="209"/>
      <c r="Y55" s="209"/>
    </row>
    <row r="56" spans="1:25" ht="16.5">
      <c r="A56" s="209" t="s">
        <v>111</v>
      </c>
      <c r="B56" s="25" t="s">
        <v>112</v>
      </c>
      <c r="C56" s="30">
        <v>-69253.346000000005</v>
      </c>
      <c r="D56" s="30">
        <v>4071.7858000000001</v>
      </c>
      <c r="E56" s="26">
        <v>266.58199999999999</v>
      </c>
      <c r="F56" s="212">
        <v>33158</v>
      </c>
      <c r="G56" s="212">
        <v>33327</v>
      </c>
      <c r="H56" s="26">
        <v>167.58199999999999</v>
      </c>
      <c r="I56" s="26">
        <v>164.58199999999999</v>
      </c>
      <c r="J56" s="26">
        <f t="shared" ref="J56:J64" si="17">(H56+I56)/2</f>
        <v>166.08199999999999</v>
      </c>
      <c r="K56" s="26">
        <v>99</v>
      </c>
      <c r="L56" s="26">
        <v>102</v>
      </c>
      <c r="M56" s="26">
        <f t="shared" ref="M56:M64" si="18">(K56+L56)/2</f>
        <v>100.5</v>
      </c>
      <c r="N56" s="27">
        <v>99</v>
      </c>
      <c r="O56" s="27">
        <v>102</v>
      </c>
      <c r="P56" s="27">
        <v>100.5</v>
      </c>
      <c r="Q56" s="27">
        <f t="shared" ref="Q56:Q64" si="19">L56-K56</f>
        <v>3</v>
      </c>
      <c r="R56" s="25" t="s">
        <v>33</v>
      </c>
      <c r="S56" s="28">
        <f t="shared" ref="S56:S64" si="20">T56*Q56</f>
        <v>2.5199999999999996E-10</v>
      </c>
      <c r="T56" s="28">
        <v>8.3999999999999994E-11</v>
      </c>
      <c r="U56" s="35" t="str">
        <f t="shared" ref="U56:U64" si="21">IF(V56="-","-",V56*Q56)</f>
        <v>-</v>
      </c>
      <c r="V56" s="35" t="s">
        <v>34</v>
      </c>
      <c r="W56" s="29">
        <v>207.58199999999999</v>
      </c>
      <c r="X56" s="25" t="s">
        <v>104</v>
      </c>
      <c r="Y56" s="25" t="s">
        <v>113</v>
      </c>
    </row>
    <row r="57" spans="1:25" ht="16.5">
      <c r="A57" s="209"/>
      <c r="B57" s="25" t="s">
        <v>114</v>
      </c>
      <c r="C57" s="30">
        <v>-69253.346000000005</v>
      </c>
      <c r="D57" s="30">
        <v>4071.7858000000001</v>
      </c>
      <c r="E57" s="26">
        <v>266.58199999999999</v>
      </c>
      <c r="F57" s="209"/>
      <c r="G57" s="209"/>
      <c r="H57" s="26">
        <v>77.581999999999994</v>
      </c>
      <c r="I57" s="26">
        <v>69.581999999999994</v>
      </c>
      <c r="J57" s="26">
        <f t="shared" si="17"/>
        <v>73.581999999999994</v>
      </c>
      <c r="K57" s="26">
        <v>189</v>
      </c>
      <c r="L57" s="26">
        <v>197</v>
      </c>
      <c r="M57" s="26">
        <f t="shared" si="18"/>
        <v>193</v>
      </c>
      <c r="N57" s="27">
        <v>189</v>
      </c>
      <c r="O57" s="27">
        <v>197</v>
      </c>
      <c r="P57" s="27">
        <v>193</v>
      </c>
      <c r="Q57" s="27">
        <f t="shared" si="19"/>
        <v>8</v>
      </c>
      <c r="R57" s="25" t="s">
        <v>33</v>
      </c>
      <c r="S57" s="28">
        <f t="shared" si="20"/>
        <v>5.4400000000000001E-5</v>
      </c>
      <c r="T57" s="28">
        <v>6.8000000000000001E-6</v>
      </c>
      <c r="U57" s="35" t="str">
        <f t="shared" si="21"/>
        <v>-</v>
      </c>
      <c r="V57" s="35" t="s">
        <v>34</v>
      </c>
      <c r="W57" s="29">
        <v>203.68199999999999</v>
      </c>
      <c r="X57" s="25" t="s">
        <v>110</v>
      </c>
      <c r="Y57" s="25" t="s">
        <v>113</v>
      </c>
    </row>
    <row r="58" spans="1:25" ht="16.5">
      <c r="A58" s="209"/>
      <c r="B58" s="25" t="s">
        <v>115</v>
      </c>
      <c r="C58" s="30">
        <v>-69253.346000000005</v>
      </c>
      <c r="D58" s="30">
        <v>4071.7858000000001</v>
      </c>
      <c r="E58" s="26">
        <v>266.58199999999999</v>
      </c>
      <c r="F58" s="209"/>
      <c r="G58" s="209"/>
      <c r="H58" s="26">
        <v>27.581999999999994</v>
      </c>
      <c r="I58" s="26">
        <v>24.581999999999994</v>
      </c>
      <c r="J58" s="26">
        <f t="shared" si="17"/>
        <v>26.081999999999994</v>
      </c>
      <c r="K58" s="26">
        <v>239</v>
      </c>
      <c r="L58" s="26">
        <v>242</v>
      </c>
      <c r="M58" s="26">
        <f t="shared" si="18"/>
        <v>240.5</v>
      </c>
      <c r="N58" s="27">
        <v>239</v>
      </c>
      <c r="O58" s="27">
        <v>242</v>
      </c>
      <c r="P58" s="27">
        <v>240.5</v>
      </c>
      <c r="Q58" s="27">
        <f t="shared" si="19"/>
        <v>3</v>
      </c>
      <c r="R58" s="25" t="s">
        <v>33</v>
      </c>
      <c r="S58" s="28">
        <f t="shared" si="20"/>
        <v>4.1999999999999998E-5</v>
      </c>
      <c r="T58" s="28">
        <v>1.4E-5</v>
      </c>
      <c r="U58" s="35" t="str">
        <f t="shared" si="21"/>
        <v>-</v>
      </c>
      <c r="V58" s="35" t="s">
        <v>34</v>
      </c>
      <c r="W58" s="29">
        <v>204.88200000000001</v>
      </c>
      <c r="X58" s="25" t="s">
        <v>110</v>
      </c>
      <c r="Y58" s="25" t="s">
        <v>113</v>
      </c>
    </row>
    <row r="59" spans="1:25" ht="16.5">
      <c r="A59" s="209"/>
      <c r="B59" s="25" t="s">
        <v>116</v>
      </c>
      <c r="C59" s="30">
        <v>-69253.346000000005</v>
      </c>
      <c r="D59" s="30">
        <v>4071.7858000000001</v>
      </c>
      <c r="E59" s="26">
        <v>266.58199999999999</v>
      </c>
      <c r="F59" s="209"/>
      <c r="G59" s="209"/>
      <c r="H59" s="26">
        <v>-78.418000000000006</v>
      </c>
      <c r="I59" s="26">
        <v>-86.418000000000006</v>
      </c>
      <c r="J59" s="26">
        <f t="shared" si="17"/>
        <v>-82.418000000000006</v>
      </c>
      <c r="K59" s="26">
        <v>345</v>
      </c>
      <c r="L59" s="26">
        <v>353</v>
      </c>
      <c r="M59" s="26">
        <f t="shared" si="18"/>
        <v>349</v>
      </c>
      <c r="N59" s="27">
        <v>345</v>
      </c>
      <c r="O59" s="27">
        <v>353</v>
      </c>
      <c r="P59" s="27">
        <v>349</v>
      </c>
      <c r="Q59" s="27">
        <f t="shared" si="19"/>
        <v>8</v>
      </c>
      <c r="R59" s="25" t="s">
        <v>33</v>
      </c>
      <c r="S59" s="28">
        <f t="shared" si="20"/>
        <v>6.2400000000000003E-8</v>
      </c>
      <c r="T59" s="28">
        <v>7.8000000000000004E-9</v>
      </c>
      <c r="U59" s="35" t="str">
        <f t="shared" si="21"/>
        <v>-</v>
      </c>
      <c r="V59" s="35" t="s">
        <v>34</v>
      </c>
      <c r="W59" s="29">
        <v>203.68199999999999</v>
      </c>
      <c r="X59" s="25" t="s">
        <v>104</v>
      </c>
      <c r="Y59" s="25" t="s">
        <v>113</v>
      </c>
    </row>
    <row r="60" spans="1:25" ht="16.5">
      <c r="A60" s="209"/>
      <c r="B60" s="25" t="s">
        <v>117</v>
      </c>
      <c r="C60" s="30">
        <v>-69253.346000000005</v>
      </c>
      <c r="D60" s="30">
        <v>4071.7858000000001</v>
      </c>
      <c r="E60" s="26">
        <v>266.58199999999999</v>
      </c>
      <c r="F60" s="209"/>
      <c r="G60" s="209"/>
      <c r="H60" s="26">
        <v>-111.91800000000001</v>
      </c>
      <c r="I60" s="26">
        <v>-114.91800000000001</v>
      </c>
      <c r="J60" s="26">
        <f t="shared" si="17"/>
        <v>-113.41800000000001</v>
      </c>
      <c r="K60" s="26">
        <v>378.5</v>
      </c>
      <c r="L60" s="26">
        <v>381.5</v>
      </c>
      <c r="M60" s="26">
        <f t="shared" si="18"/>
        <v>380</v>
      </c>
      <c r="N60" s="27">
        <v>378.5</v>
      </c>
      <c r="O60" s="27">
        <v>381.5</v>
      </c>
      <c r="P60" s="27">
        <v>380</v>
      </c>
      <c r="Q60" s="27">
        <f t="shared" si="19"/>
        <v>3</v>
      </c>
      <c r="R60" s="25" t="s">
        <v>33</v>
      </c>
      <c r="S60" s="28">
        <f t="shared" si="20"/>
        <v>9.900000000000001E-10</v>
      </c>
      <c r="T60" s="28">
        <v>3.3E-10</v>
      </c>
      <c r="U60" s="35" t="str">
        <f t="shared" si="21"/>
        <v>-</v>
      </c>
      <c r="V60" s="35" t="s">
        <v>34</v>
      </c>
      <c r="W60" s="29">
        <v>203.982</v>
      </c>
      <c r="X60" s="25" t="s">
        <v>104</v>
      </c>
      <c r="Y60" s="25" t="s">
        <v>113</v>
      </c>
    </row>
    <row r="61" spans="1:25" ht="16.5">
      <c r="A61" s="209"/>
      <c r="B61" s="25" t="s">
        <v>118</v>
      </c>
      <c r="C61" s="30">
        <v>-69253.346000000005</v>
      </c>
      <c r="D61" s="30">
        <v>4071.7858000000001</v>
      </c>
      <c r="E61" s="26">
        <v>266.58199999999999</v>
      </c>
      <c r="F61" s="209"/>
      <c r="G61" s="209"/>
      <c r="H61" s="26">
        <v>-146.41800000000001</v>
      </c>
      <c r="I61" s="26">
        <v>-149.41800000000001</v>
      </c>
      <c r="J61" s="26">
        <f t="shared" si="17"/>
        <v>-147.91800000000001</v>
      </c>
      <c r="K61" s="26">
        <v>413</v>
      </c>
      <c r="L61" s="26">
        <v>416</v>
      </c>
      <c r="M61" s="26">
        <f t="shared" si="18"/>
        <v>414.5</v>
      </c>
      <c r="N61" s="27">
        <v>413</v>
      </c>
      <c r="O61" s="27">
        <v>416</v>
      </c>
      <c r="P61" s="27">
        <v>414.5</v>
      </c>
      <c r="Q61" s="27">
        <f t="shared" si="19"/>
        <v>3</v>
      </c>
      <c r="R61" s="25" t="s">
        <v>33</v>
      </c>
      <c r="S61" s="28">
        <f t="shared" si="20"/>
        <v>9.5999999999999999E-10</v>
      </c>
      <c r="T61" s="28">
        <v>3.1999999999999998E-10</v>
      </c>
      <c r="U61" s="35" t="str">
        <f t="shared" si="21"/>
        <v>-</v>
      </c>
      <c r="V61" s="35" t="s">
        <v>34</v>
      </c>
      <c r="W61" s="29">
        <v>204.08199999999999</v>
      </c>
      <c r="X61" s="25" t="s">
        <v>104</v>
      </c>
      <c r="Y61" s="25" t="s">
        <v>113</v>
      </c>
    </row>
    <row r="62" spans="1:25" ht="16.5">
      <c r="A62" s="209"/>
      <c r="B62" s="25" t="s">
        <v>119</v>
      </c>
      <c r="C62" s="30">
        <v>-69253.346000000005</v>
      </c>
      <c r="D62" s="30">
        <v>4071.7858000000001</v>
      </c>
      <c r="E62" s="26">
        <v>266.58199999999999</v>
      </c>
      <c r="F62" s="209"/>
      <c r="G62" s="209"/>
      <c r="H62" s="26">
        <v>-194.41800000000001</v>
      </c>
      <c r="I62" s="26">
        <v>-202.41800000000001</v>
      </c>
      <c r="J62" s="26">
        <f t="shared" si="17"/>
        <v>-198.41800000000001</v>
      </c>
      <c r="K62" s="26">
        <v>461</v>
      </c>
      <c r="L62" s="26">
        <v>469</v>
      </c>
      <c r="M62" s="26">
        <f t="shared" si="18"/>
        <v>465</v>
      </c>
      <c r="N62" s="27">
        <v>461</v>
      </c>
      <c r="O62" s="27">
        <v>469</v>
      </c>
      <c r="P62" s="27">
        <v>465</v>
      </c>
      <c r="Q62" s="27">
        <f t="shared" si="19"/>
        <v>8</v>
      </c>
      <c r="R62" s="25" t="s">
        <v>33</v>
      </c>
      <c r="S62" s="28">
        <f t="shared" si="20"/>
        <v>2.48E-8</v>
      </c>
      <c r="T62" s="28">
        <v>3.1E-9</v>
      </c>
      <c r="U62" s="35" t="str">
        <f t="shared" si="21"/>
        <v>-</v>
      </c>
      <c r="V62" s="35" t="s">
        <v>34</v>
      </c>
      <c r="W62" s="29">
        <v>202.18199999999999</v>
      </c>
      <c r="X62" s="25" t="s">
        <v>104</v>
      </c>
      <c r="Y62" s="25" t="s">
        <v>113</v>
      </c>
    </row>
    <row r="63" spans="1:25" ht="16.5">
      <c r="A63" s="209"/>
      <c r="B63" s="25" t="s">
        <v>120</v>
      </c>
      <c r="C63" s="30">
        <v>-69253.346000000005</v>
      </c>
      <c r="D63" s="30">
        <v>4071.7858000000001</v>
      </c>
      <c r="E63" s="26">
        <v>266.58199999999999</v>
      </c>
      <c r="F63" s="209"/>
      <c r="G63" s="209"/>
      <c r="H63" s="26">
        <v>-205.41800000000001</v>
      </c>
      <c r="I63" s="26">
        <v>-208.41800000000001</v>
      </c>
      <c r="J63" s="26">
        <f t="shared" si="17"/>
        <v>-206.91800000000001</v>
      </c>
      <c r="K63" s="26">
        <v>472</v>
      </c>
      <c r="L63" s="26">
        <v>475</v>
      </c>
      <c r="M63" s="26">
        <f t="shared" si="18"/>
        <v>473.5</v>
      </c>
      <c r="N63" s="27">
        <v>472</v>
      </c>
      <c r="O63" s="27">
        <v>475</v>
      </c>
      <c r="P63" s="27">
        <v>473.5</v>
      </c>
      <c r="Q63" s="27">
        <f t="shared" si="19"/>
        <v>3</v>
      </c>
      <c r="R63" s="25" t="s">
        <v>33</v>
      </c>
      <c r="S63" s="28">
        <f t="shared" si="20"/>
        <v>6.8999999999999997E-9</v>
      </c>
      <c r="T63" s="28">
        <v>2.2999999999999999E-9</v>
      </c>
      <c r="U63" s="35" t="str">
        <f t="shared" si="21"/>
        <v>-</v>
      </c>
      <c r="V63" s="35" t="s">
        <v>34</v>
      </c>
      <c r="W63" s="29">
        <v>201.88200000000001</v>
      </c>
      <c r="X63" s="25" t="s">
        <v>104</v>
      </c>
      <c r="Y63" s="25" t="s">
        <v>113</v>
      </c>
    </row>
    <row r="64" spans="1:25" ht="16.5">
      <c r="A64" s="209"/>
      <c r="B64" s="25" t="s">
        <v>121</v>
      </c>
      <c r="C64" s="30">
        <v>-69253.346000000005</v>
      </c>
      <c r="D64" s="30">
        <v>4071.7858000000001</v>
      </c>
      <c r="E64" s="26">
        <v>266.58199999999999</v>
      </c>
      <c r="F64" s="209"/>
      <c r="G64" s="209"/>
      <c r="H64" s="26">
        <v>-227.41800000000001</v>
      </c>
      <c r="I64" s="26">
        <v>-230.41800000000001</v>
      </c>
      <c r="J64" s="26">
        <f t="shared" si="17"/>
        <v>-228.91800000000001</v>
      </c>
      <c r="K64" s="26">
        <v>494</v>
      </c>
      <c r="L64" s="26">
        <v>497</v>
      </c>
      <c r="M64" s="26">
        <f t="shared" si="18"/>
        <v>495.5</v>
      </c>
      <c r="N64" s="27">
        <v>494</v>
      </c>
      <c r="O64" s="27">
        <v>497</v>
      </c>
      <c r="P64" s="27">
        <v>495.5</v>
      </c>
      <c r="Q64" s="27">
        <f t="shared" si="19"/>
        <v>3</v>
      </c>
      <c r="R64" s="25" t="s">
        <v>33</v>
      </c>
      <c r="S64" s="28">
        <f t="shared" si="20"/>
        <v>3.3E-10</v>
      </c>
      <c r="T64" s="28">
        <v>1.0999999999999999E-10</v>
      </c>
      <c r="U64" s="35" t="str">
        <f t="shared" si="21"/>
        <v>-</v>
      </c>
      <c r="V64" s="35" t="s">
        <v>34</v>
      </c>
      <c r="W64" s="29">
        <v>203.58199999999999</v>
      </c>
      <c r="X64" s="25" t="s">
        <v>104</v>
      </c>
      <c r="Y64" s="25" t="s">
        <v>113</v>
      </c>
    </row>
    <row r="65" spans="1:25">
      <c r="A65" s="209"/>
      <c r="B65" s="209"/>
      <c r="C65" s="209"/>
      <c r="D65" s="209"/>
      <c r="E65" s="209"/>
      <c r="F65" s="209"/>
      <c r="G65" s="209"/>
      <c r="H65" s="209"/>
      <c r="I65" s="209"/>
      <c r="J65" s="209"/>
      <c r="K65" s="209"/>
      <c r="L65" s="209"/>
      <c r="M65" s="209"/>
      <c r="N65" s="209"/>
      <c r="O65" s="209"/>
      <c r="P65" s="209"/>
      <c r="Q65" s="209"/>
      <c r="R65" s="209"/>
      <c r="S65" s="209"/>
      <c r="T65" s="209"/>
      <c r="U65" s="209"/>
      <c r="V65" s="209"/>
      <c r="W65" s="209"/>
      <c r="X65" s="209"/>
      <c r="Y65" s="209"/>
    </row>
    <row r="66" spans="1:25" ht="16.5">
      <c r="A66" s="209" t="s">
        <v>122</v>
      </c>
      <c r="B66" s="25" t="s">
        <v>123</v>
      </c>
      <c r="C66" s="30">
        <v>-68266.403000000006</v>
      </c>
      <c r="D66" s="30">
        <v>2389.6765999999998</v>
      </c>
      <c r="E66" s="30">
        <v>310.45</v>
      </c>
      <c r="F66" s="212">
        <v>34156</v>
      </c>
      <c r="G66" s="212">
        <v>34178</v>
      </c>
      <c r="H66" s="26">
        <v>198.94799999999998</v>
      </c>
      <c r="I66" s="26">
        <v>197.94799999999998</v>
      </c>
      <c r="J66" s="26">
        <f t="shared" ref="J66:J74" si="22">(H66+I66)/2</f>
        <v>198.44799999999998</v>
      </c>
      <c r="K66" s="26">
        <v>111.5</v>
      </c>
      <c r="L66" s="26">
        <v>112.5</v>
      </c>
      <c r="M66" s="26">
        <f t="shared" ref="M66:M74" si="23">(K66+L66)/2</f>
        <v>112</v>
      </c>
      <c r="N66" s="27">
        <v>111.5</v>
      </c>
      <c r="O66" s="27">
        <v>112.5</v>
      </c>
      <c r="P66" s="27">
        <v>112</v>
      </c>
      <c r="Q66" s="27">
        <f t="shared" ref="Q66:Q74" si="24">L66-K66</f>
        <v>1</v>
      </c>
      <c r="R66" s="25" t="s">
        <v>33</v>
      </c>
      <c r="S66" s="28">
        <f t="shared" ref="S66:S74" si="25">T66*Q66</f>
        <v>2.7099999999999999E-6</v>
      </c>
      <c r="T66" s="28">
        <v>2.7099999999999999E-6</v>
      </c>
      <c r="U66" s="28" t="str">
        <f t="shared" ref="U66:U74" si="26">IF(V66="-","-",V66*Q66)</f>
        <v>-</v>
      </c>
      <c r="V66" s="28" t="s">
        <v>34</v>
      </c>
      <c r="W66" s="29">
        <v>279.65799999999996</v>
      </c>
      <c r="X66" s="25" t="s">
        <v>110</v>
      </c>
      <c r="Y66" s="25" t="s">
        <v>36</v>
      </c>
    </row>
    <row r="67" spans="1:25" ht="16.5">
      <c r="A67" s="209"/>
      <c r="B67" s="25" t="s">
        <v>124</v>
      </c>
      <c r="C67" s="30">
        <v>-68266.403000000006</v>
      </c>
      <c r="D67" s="30">
        <v>2389.6765999999998</v>
      </c>
      <c r="E67" s="30">
        <v>310.45</v>
      </c>
      <c r="F67" s="209"/>
      <c r="G67" s="209"/>
      <c r="H67" s="26">
        <v>162.44799999999998</v>
      </c>
      <c r="I67" s="26">
        <v>155.44799999999998</v>
      </c>
      <c r="J67" s="26">
        <f t="shared" si="22"/>
        <v>158.94799999999998</v>
      </c>
      <c r="K67" s="26">
        <v>148</v>
      </c>
      <c r="L67" s="26">
        <v>155</v>
      </c>
      <c r="M67" s="26">
        <f t="shared" si="23"/>
        <v>151.5</v>
      </c>
      <c r="N67" s="27">
        <v>148</v>
      </c>
      <c r="O67" s="27">
        <v>155</v>
      </c>
      <c r="P67" s="27">
        <v>151.5</v>
      </c>
      <c r="Q67" s="27">
        <f t="shared" si="24"/>
        <v>7</v>
      </c>
      <c r="R67" s="25" t="s">
        <v>33</v>
      </c>
      <c r="S67" s="28">
        <f t="shared" si="25"/>
        <v>3.3319999999999996E-6</v>
      </c>
      <c r="T67" s="28">
        <v>4.7599999999999997E-7</v>
      </c>
      <c r="U67" s="28" t="str">
        <f t="shared" si="26"/>
        <v>-</v>
      </c>
      <c r="V67" s="28" t="s">
        <v>34</v>
      </c>
      <c r="W67" s="29">
        <v>279.66800000000001</v>
      </c>
      <c r="X67" s="25" t="s">
        <v>110</v>
      </c>
      <c r="Y67" s="25" t="s">
        <v>36</v>
      </c>
    </row>
    <row r="68" spans="1:25" ht="16.5">
      <c r="A68" s="209"/>
      <c r="B68" s="25" t="s">
        <v>125</v>
      </c>
      <c r="C68" s="30">
        <v>-68266.403000000006</v>
      </c>
      <c r="D68" s="30">
        <v>2389.6765999999998</v>
      </c>
      <c r="E68" s="30">
        <v>310.45</v>
      </c>
      <c r="F68" s="209"/>
      <c r="G68" s="209"/>
      <c r="H68" s="26">
        <v>150.44799999999998</v>
      </c>
      <c r="I68" s="26">
        <v>143.44799999999998</v>
      </c>
      <c r="J68" s="26">
        <f t="shared" si="22"/>
        <v>146.94799999999998</v>
      </c>
      <c r="K68" s="26">
        <v>160</v>
      </c>
      <c r="L68" s="26">
        <v>167</v>
      </c>
      <c r="M68" s="26">
        <f t="shared" si="23"/>
        <v>163.5</v>
      </c>
      <c r="N68" s="27">
        <v>160</v>
      </c>
      <c r="O68" s="27">
        <v>167</v>
      </c>
      <c r="P68" s="27">
        <v>163.5</v>
      </c>
      <c r="Q68" s="27">
        <f t="shared" si="24"/>
        <v>7</v>
      </c>
      <c r="R68" s="25" t="s">
        <v>33</v>
      </c>
      <c r="S68" s="28">
        <f t="shared" si="25"/>
        <v>5.481000000000001E-7</v>
      </c>
      <c r="T68" s="28">
        <v>7.8300000000000006E-8</v>
      </c>
      <c r="U68" s="28" t="str">
        <f t="shared" si="26"/>
        <v>-</v>
      </c>
      <c r="V68" s="28" t="s">
        <v>34</v>
      </c>
      <c r="W68" s="29">
        <v>279.66800000000001</v>
      </c>
      <c r="X68" s="25" t="s">
        <v>110</v>
      </c>
      <c r="Y68" s="25" t="s">
        <v>36</v>
      </c>
    </row>
    <row r="69" spans="1:25" ht="16.5">
      <c r="A69" s="209"/>
      <c r="B69" s="25" t="s">
        <v>126</v>
      </c>
      <c r="C69" s="30">
        <v>-68266.403000000006</v>
      </c>
      <c r="D69" s="30">
        <v>2389.6765999999998</v>
      </c>
      <c r="E69" s="30">
        <v>310.45</v>
      </c>
      <c r="F69" s="209"/>
      <c r="G69" s="209"/>
      <c r="H69" s="26">
        <v>-13.552000000000021</v>
      </c>
      <c r="I69" s="26">
        <v>-20.552000000000021</v>
      </c>
      <c r="J69" s="26">
        <f t="shared" si="22"/>
        <v>-17.052000000000021</v>
      </c>
      <c r="K69" s="26">
        <v>324</v>
      </c>
      <c r="L69" s="26">
        <v>331</v>
      </c>
      <c r="M69" s="26">
        <f t="shared" si="23"/>
        <v>327.5</v>
      </c>
      <c r="N69" s="27">
        <v>324</v>
      </c>
      <c r="O69" s="27">
        <v>331</v>
      </c>
      <c r="P69" s="27">
        <v>327.5</v>
      </c>
      <c r="Q69" s="27">
        <f t="shared" si="24"/>
        <v>7</v>
      </c>
      <c r="R69" s="25" t="s">
        <v>33</v>
      </c>
      <c r="S69" s="28">
        <f t="shared" si="25"/>
        <v>5.4949999999999994E-5</v>
      </c>
      <c r="T69" s="28">
        <v>7.8499999999999994E-6</v>
      </c>
      <c r="U69" s="28" t="str">
        <f t="shared" si="26"/>
        <v>-</v>
      </c>
      <c r="V69" s="28" t="s">
        <v>34</v>
      </c>
      <c r="W69" s="29">
        <v>279.64799999999997</v>
      </c>
      <c r="X69" s="25" t="s">
        <v>110</v>
      </c>
      <c r="Y69" s="25" t="s">
        <v>36</v>
      </c>
    </row>
    <row r="70" spans="1:25" ht="16.5">
      <c r="A70" s="209"/>
      <c r="B70" s="25" t="s">
        <v>127</v>
      </c>
      <c r="C70" s="30">
        <v>-68266.403000000006</v>
      </c>
      <c r="D70" s="30">
        <v>2389.6765999999998</v>
      </c>
      <c r="E70" s="30">
        <v>310.45</v>
      </c>
      <c r="F70" s="209"/>
      <c r="G70" s="209"/>
      <c r="H70" s="26">
        <v>-44.552000000000021</v>
      </c>
      <c r="I70" s="26">
        <v>-51.552000000000021</v>
      </c>
      <c r="J70" s="26">
        <f t="shared" si="22"/>
        <v>-48.052000000000021</v>
      </c>
      <c r="K70" s="26">
        <v>355</v>
      </c>
      <c r="L70" s="26">
        <v>362</v>
      </c>
      <c r="M70" s="26">
        <f t="shared" si="23"/>
        <v>358.5</v>
      </c>
      <c r="N70" s="27">
        <v>355</v>
      </c>
      <c r="O70" s="27">
        <v>362</v>
      </c>
      <c r="P70" s="27">
        <v>358.5</v>
      </c>
      <c r="Q70" s="27">
        <f t="shared" si="24"/>
        <v>7</v>
      </c>
      <c r="R70" s="25" t="s">
        <v>33</v>
      </c>
      <c r="S70" s="28">
        <f t="shared" si="25"/>
        <v>1.673E-7</v>
      </c>
      <c r="T70" s="28">
        <v>2.3899999999999999E-8</v>
      </c>
      <c r="U70" s="28" t="str">
        <f t="shared" si="26"/>
        <v>-</v>
      </c>
      <c r="V70" s="28" t="s">
        <v>34</v>
      </c>
      <c r="W70" s="29">
        <v>279.64799999999997</v>
      </c>
      <c r="X70" s="25" t="s">
        <v>110</v>
      </c>
      <c r="Y70" s="25" t="s">
        <v>36</v>
      </c>
    </row>
    <row r="71" spans="1:25" ht="16.5">
      <c r="A71" s="209"/>
      <c r="B71" s="25" t="s">
        <v>128</v>
      </c>
      <c r="C71" s="30">
        <v>-68266.403000000006</v>
      </c>
      <c r="D71" s="30">
        <v>2389.6765999999998</v>
      </c>
      <c r="E71" s="30">
        <v>310.45</v>
      </c>
      <c r="F71" s="209"/>
      <c r="G71" s="209"/>
      <c r="H71" s="26">
        <v>-60.052000000000021</v>
      </c>
      <c r="I71" s="26">
        <v>-67.052000000000021</v>
      </c>
      <c r="J71" s="26">
        <f t="shared" si="22"/>
        <v>-63.552000000000021</v>
      </c>
      <c r="K71" s="26">
        <v>370.5</v>
      </c>
      <c r="L71" s="26">
        <v>377.5</v>
      </c>
      <c r="M71" s="26">
        <f t="shared" si="23"/>
        <v>374</v>
      </c>
      <c r="N71" s="27">
        <v>370.5</v>
      </c>
      <c r="O71" s="27">
        <v>377.5</v>
      </c>
      <c r="P71" s="27">
        <v>374</v>
      </c>
      <c r="Q71" s="27">
        <f t="shared" si="24"/>
        <v>7</v>
      </c>
      <c r="R71" s="25" t="s">
        <v>33</v>
      </c>
      <c r="S71" s="28">
        <f t="shared" si="25"/>
        <v>3.5630000000000002E-9</v>
      </c>
      <c r="T71" s="28">
        <v>5.09E-10</v>
      </c>
      <c r="U71" s="28">
        <f t="shared" si="26"/>
        <v>2.6600000000000003E-7</v>
      </c>
      <c r="V71" s="28">
        <v>3.8000000000000003E-8</v>
      </c>
      <c r="W71" s="29">
        <v>279.56799999999998</v>
      </c>
      <c r="X71" s="25" t="s">
        <v>104</v>
      </c>
      <c r="Y71" s="25" t="s">
        <v>42</v>
      </c>
    </row>
    <row r="72" spans="1:25" ht="16.5">
      <c r="A72" s="209"/>
      <c r="B72" s="25" t="s">
        <v>129</v>
      </c>
      <c r="C72" s="30">
        <v>-68266.403000000006</v>
      </c>
      <c r="D72" s="30">
        <v>2389.6765999999998</v>
      </c>
      <c r="E72" s="30">
        <v>310.45</v>
      </c>
      <c r="F72" s="209"/>
      <c r="G72" s="209"/>
      <c r="H72" s="26">
        <v>-71.552000000000021</v>
      </c>
      <c r="I72" s="26">
        <v>-96.552000000000021</v>
      </c>
      <c r="J72" s="26">
        <f t="shared" si="22"/>
        <v>-84.052000000000021</v>
      </c>
      <c r="K72" s="26">
        <v>382</v>
      </c>
      <c r="L72" s="26">
        <v>407</v>
      </c>
      <c r="M72" s="26">
        <f t="shared" si="23"/>
        <v>394.5</v>
      </c>
      <c r="N72" s="27">
        <v>382</v>
      </c>
      <c r="O72" s="27">
        <v>407</v>
      </c>
      <c r="P72" s="27">
        <v>394.5</v>
      </c>
      <c r="Q72" s="27">
        <f t="shared" si="24"/>
        <v>25</v>
      </c>
      <c r="R72" s="25" t="s">
        <v>130</v>
      </c>
      <c r="S72" s="28">
        <f t="shared" si="25"/>
        <v>1.3899999999999999E-5</v>
      </c>
      <c r="T72" s="28">
        <v>5.5599999999999995E-7</v>
      </c>
      <c r="U72" s="28" t="str">
        <f t="shared" si="26"/>
        <v>-</v>
      </c>
      <c r="V72" s="28" t="s">
        <v>34</v>
      </c>
      <c r="W72" s="29">
        <v>279.428</v>
      </c>
      <c r="X72" s="25" t="s">
        <v>104</v>
      </c>
      <c r="Y72" s="25" t="s">
        <v>36</v>
      </c>
    </row>
    <row r="73" spans="1:25" ht="16.5">
      <c r="A73" s="209"/>
      <c r="B73" s="25" t="s">
        <v>131</v>
      </c>
      <c r="C73" s="30">
        <v>-68266.403000000006</v>
      </c>
      <c r="D73" s="30">
        <v>2389.6765999999998</v>
      </c>
      <c r="E73" s="30">
        <v>310.45</v>
      </c>
      <c r="F73" s="209"/>
      <c r="G73" s="209"/>
      <c r="H73" s="26">
        <v>9.9479999999999791</v>
      </c>
      <c r="I73" s="26">
        <v>-96.552000000000021</v>
      </c>
      <c r="J73" s="26">
        <f t="shared" si="22"/>
        <v>-43.302000000000021</v>
      </c>
      <c r="K73" s="26">
        <v>300.5</v>
      </c>
      <c r="L73" s="26">
        <v>407</v>
      </c>
      <c r="M73" s="26">
        <f t="shared" si="23"/>
        <v>353.75</v>
      </c>
      <c r="N73" s="27">
        <v>300.5</v>
      </c>
      <c r="O73" s="27">
        <v>407</v>
      </c>
      <c r="P73" s="27">
        <v>353.75</v>
      </c>
      <c r="Q73" s="27">
        <f t="shared" si="24"/>
        <v>106.5</v>
      </c>
      <c r="R73" s="25" t="s">
        <v>132</v>
      </c>
      <c r="S73" s="28">
        <f t="shared" si="25"/>
        <v>1.0969500000000001E-4</v>
      </c>
      <c r="T73" s="28">
        <v>1.0300000000000001E-6</v>
      </c>
      <c r="U73" s="28" t="str">
        <f t="shared" si="26"/>
        <v>-</v>
      </c>
      <c r="V73" s="28" t="s">
        <v>34</v>
      </c>
      <c r="W73" s="29">
        <v>278.22000000000003</v>
      </c>
      <c r="X73" s="25" t="s">
        <v>133</v>
      </c>
      <c r="Y73" s="25" t="s">
        <v>134</v>
      </c>
    </row>
    <row r="74" spans="1:25" ht="16.5">
      <c r="A74" s="209"/>
      <c r="B74" s="25" t="s">
        <v>135</v>
      </c>
      <c r="C74" s="30">
        <v>-68266.403000000006</v>
      </c>
      <c r="D74" s="30">
        <v>2389.6765999999998</v>
      </c>
      <c r="E74" s="30">
        <v>310.45</v>
      </c>
      <c r="F74" s="209"/>
      <c r="G74" s="209"/>
      <c r="H74" s="26">
        <v>-13.352000000000032</v>
      </c>
      <c r="I74" s="26">
        <v>-20.352000000000032</v>
      </c>
      <c r="J74" s="26">
        <f t="shared" si="22"/>
        <v>-16.852000000000032</v>
      </c>
      <c r="K74" s="26">
        <v>323.8</v>
      </c>
      <c r="L74" s="26">
        <v>330.8</v>
      </c>
      <c r="M74" s="26">
        <f t="shared" si="23"/>
        <v>327.3</v>
      </c>
      <c r="N74" s="27">
        <v>323.8</v>
      </c>
      <c r="O74" s="27">
        <v>330.8</v>
      </c>
      <c r="P74" s="27">
        <v>327.3</v>
      </c>
      <c r="Q74" s="27">
        <f t="shared" si="24"/>
        <v>7</v>
      </c>
      <c r="R74" s="25" t="s">
        <v>33</v>
      </c>
      <c r="S74" s="28">
        <f t="shared" si="25"/>
        <v>1.3650000000000001E-4</v>
      </c>
      <c r="T74" s="28">
        <v>1.95E-5</v>
      </c>
      <c r="U74" s="28" t="str">
        <f t="shared" si="26"/>
        <v>-</v>
      </c>
      <c r="V74" s="28" t="s">
        <v>34</v>
      </c>
      <c r="W74" s="29">
        <v>277.98</v>
      </c>
      <c r="X74" s="25" t="s">
        <v>133</v>
      </c>
      <c r="Y74" s="25" t="s">
        <v>134</v>
      </c>
    </row>
    <row r="75" spans="1:25">
      <c r="A75" s="36" t="s">
        <v>136</v>
      </c>
      <c r="F75" s="3"/>
      <c r="G75" s="3"/>
      <c r="H75" s="3"/>
      <c r="I75" s="3"/>
      <c r="J75" s="3"/>
      <c r="K75" s="3"/>
      <c r="L75" s="3"/>
      <c r="M75" s="3"/>
      <c r="R75" s="3"/>
      <c r="S75" s="3"/>
      <c r="T75" s="3"/>
      <c r="U75" s="3"/>
      <c r="V75" s="3"/>
    </row>
    <row r="76" spans="1:25">
      <c r="A76" s="36" t="s">
        <v>137</v>
      </c>
      <c r="F76" s="3"/>
      <c r="G76" s="3"/>
      <c r="H76" s="3"/>
      <c r="I76" s="3"/>
      <c r="J76" s="3"/>
      <c r="K76" s="3"/>
      <c r="L76" s="3"/>
      <c r="M76" s="3"/>
      <c r="R76" s="3"/>
      <c r="S76" s="3"/>
      <c r="T76" s="3"/>
      <c r="U76" s="3"/>
      <c r="V76" s="3"/>
    </row>
    <row r="77" spans="1:25">
      <c r="A77" s="36" t="s">
        <v>138</v>
      </c>
      <c r="F77" s="3"/>
      <c r="G77" s="3"/>
      <c r="H77" s="3"/>
      <c r="I77" s="3"/>
      <c r="J77" s="3"/>
      <c r="K77" s="3"/>
      <c r="L77" s="3"/>
      <c r="M77" s="3"/>
      <c r="R77" s="3"/>
      <c r="S77" s="3"/>
      <c r="T77" s="3"/>
      <c r="U77" s="3"/>
      <c r="V77" s="3"/>
    </row>
    <row r="78" spans="1:25">
      <c r="A78" s="36" t="s">
        <v>139</v>
      </c>
      <c r="F78" s="3"/>
      <c r="G78" s="3"/>
      <c r="H78" s="3"/>
      <c r="I78" s="3"/>
      <c r="J78" s="3"/>
      <c r="K78" s="3"/>
      <c r="L78" s="3"/>
      <c r="M78" s="3"/>
      <c r="R78" s="3"/>
      <c r="S78" s="3"/>
      <c r="T78" s="3"/>
      <c r="U78" s="3"/>
      <c r="V78" s="3"/>
    </row>
    <row r="79" spans="1:25">
      <c r="A79" s="36" t="s">
        <v>140</v>
      </c>
      <c r="F79" s="3"/>
      <c r="G79" s="3"/>
      <c r="H79" s="3"/>
      <c r="I79" s="3"/>
      <c r="J79" s="3"/>
      <c r="K79" s="3"/>
      <c r="L79" s="3"/>
      <c r="M79" s="3"/>
      <c r="R79" s="3"/>
      <c r="S79" s="3"/>
      <c r="T79" s="3"/>
      <c r="U79" s="3"/>
      <c r="V79" s="3"/>
    </row>
    <row r="80" spans="1:25">
      <c r="A80" s="36" t="s">
        <v>141</v>
      </c>
      <c r="F80" s="3"/>
      <c r="G80" s="3"/>
      <c r="H80" s="3"/>
      <c r="I80" s="3"/>
      <c r="J80" s="3"/>
      <c r="K80" s="3"/>
      <c r="L80" s="3"/>
      <c r="M80" s="3"/>
      <c r="R80" s="3"/>
      <c r="S80" s="3"/>
      <c r="T80" s="3"/>
      <c r="U80" s="3"/>
      <c r="V80" s="3"/>
    </row>
    <row r="81" spans="1:25">
      <c r="A81" s="36" t="s">
        <v>142</v>
      </c>
      <c r="F81" s="3"/>
      <c r="G81" s="3"/>
      <c r="H81" s="3"/>
      <c r="I81" s="3"/>
      <c r="J81" s="3"/>
      <c r="K81" s="3"/>
      <c r="L81" s="3"/>
      <c r="M81" s="3"/>
      <c r="R81" s="3"/>
      <c r="S81" s="3"/>
      <c r="T81" s="3"/>
      <c r="U81" s="3"/>
      <c r="V81" s="3"/>
    </row>
    <row r="82" spans="1:25">
      <c r="A82" s="36" t="s">
        <v>143</v>
      </c>
      <c r="F82" s="3"/>
      <c r="G82" s="3"/>
      <c r="H82" s="3"/>
      <c r="I82" s="3"/>
      <c r="J82" s="3"/>
      <c r="K82" s="3"/>
      <c r="L82" s="3"/>
      <c r="M82" s="3"/>
      <c r="R82" s="3"/>
      <c r="S82" s="3"/>
      <c r="T82" s="3"/>
      <c r="U82" s="3"/>
      <c r="V82" s="3"/>
    </row>
    <row r="83" spans="1:25">
      <c r="A83" s="36" t="s">
        <v>144</v>
      </c>
      <c r="F83" s="3"/>
      <c r="G83" s="3"/>
      <c r="H83" s="3"/>
      <c r="I83" s="3"/>
      <c r="J83" s="3"/>
      <c r="K83" s="3"/>
      <c r="L83" s="3"/>
      <c r="M83" s="3"/>
      <c r="R83" s="3"/>
      <c r="S83" s="3"/>
      <c r="T83" s="3"/>
      <c r="U83" s="3"/>
      <c r="V83" s="3"/>
    </row>
    <row r="84" spans="1:25">
      <c r="A84" s="37" t="s">
        <v>145</v>
      </c>
      <c r="F84" s="3"/>
      <c r="G84" s="3"/>
      <c r="H84" s="3"/>
      <c r="I84" s="3"/>
      <c r="J84" s="3"/>
      <c r="K84" s="3"/>
      <c r="L84" s="3"/>
      <c r="M84" s="3"/>
      <c r="R84" s="3"/>
      <c r="S84" s="3"/>
      <c r="T84" s="3"/>
      <c r="U84" s="3"/>
      <c r="V84" s="3"/>
    </row>
    <row r="85" spans="1:25">
      <c r="F85" s="3"/>
      <c r="G85" s="3"/>
      <c r="H85" s="3"/>
      <c r="I85" s="3"/>
      <c r="J85" s="3"/>
      <c r="K85" s="3"/>
      <c r="L85" s="3"/>
      <c r="M85" s="3"/>
      <c r="R85" s="3"/>
      <c r="S85" s="3"/>
      <c r="T85" s="3"/>
      <c r="U85" s="3"/>
      <c r="V85" s="3"/>
    </row>
    <row r="86" spans="1:25" ht="30" customHeight="1">
      <c r="A86" s="209" t="s">
        <v>2</v>
      </c>
      <c r="B86" s="204" t="s">
        <v>3</v>
      </c>
      <c r="C86" s="204" t="s">
        <v>4</v>
      </c>
      <c r="D86" s="209"/>
      <c r="E86" s="209"/>
      <c r="F86" s="212" t="s">
        <v>5</v>
      </c>
      <c r="G86" s="212"/>
      <c r="H86" s="213" t="s">
        <v>6</v>
      </c>
      <c r="I86" s="213"/>
      <c r="J86" s="213"/>
      <c r="K86" s="213"/>
      <c r="L86" s="213"/>
      <c r="M86" s="213"/>
      <c r="N86" s="209"/>
      <c r="O86" s="209"/>
      <c r="P86" s="209"/>
      <c r="Q86" s="202" t="s">
        <v>7</v>
      </c>
      <c r="R86" s="204" t="s">
        <v>8</v>
      </c>
      <c r="S86" s="206" t="s">
        <v>9</v>
      </c>
      <c r="T86" s="207"/>
      <c r="U86" s="207"/>
      <c r="V86" s="207"/>
      <c r="W86" s="207"/>
      <c r="X86" s="204" t="s">
        <v>10</v>
      </c>
      <c r="Y86" s="204" t="s">
        <v>11</v>
      </c>
    </row>
    <row r="87" spans="1:25" ht="15" thickBot="1">
      <c r="A87" s="205"/>
      <c r="B87" s="205"/>
      <c r="C87" s="14" t="s">
        <v>12</v>
      </c>
      <c r="D87" s="14" t="s">
        <v>13</v>
      </c>
      <c r="E87" s="14" t="s">
        <v>14</v>
      </c>
      <c r="F87" s="15" t="s">
        <v>15</v>
      </c>
      <c r="G87" s="15" t="s">
        <v>16</v>
      </c>
      <c r="H87" s="16" t="s">
        <v>17</v>
      </c>
      <c r="I87" s="16" t="s">
        <v>18</v>
      </c>
      <c r="J87" s="16" t="s">
        <v>19</v>
      </c>
      <c r="K87" s="16" t="s">
        <v>20</v>
      </c>
      <c r="L87" s="16" t="s">
        <v>21</v>
      </c>
      <c r="M87" s="16" t="s">
        <v>22</v>
      </c>
      <c r="N87" s="17" t="s">
        <v>23</v>
      </c>
      <c r="O87" s="17" t="s">
        <v>24</v>
      </c>
      <c r="P87" s="17" t="s">
        <v>25</v>
      </c>
      <c r="Q87" s="203"/>
      <c r="R87" s="205"/>
      <c r="S87" s="18" t="s">
        <v>26</v>
      </c>
      <c r="T87" s="18" t="s">
        <v>27</v>
      </c>
      <c r="U87" s="18" t="s">
        <v>28</v>
      </c>
      <c r="V87" s="18" t="s">
        <v>29</v>
      </c>
      <c r="W87" s="16" t="s">
        <v>30</v>
      </c>
      <c r="X87" s="205"/>
      <c r="Y87" s="205"/>
    </row>
    <row r="88" spans="1:25" ht="17.25" thickTop="1">
      <c r="A88" s="209" t="s">
        <v>146</v>
      </c>
      <c r="B88" s="19" t="s">
        <v>147</v>
      </c>
      <c r="C88" s="30">
        <v>-66630.92</v>
      </c>
      <c r="D88" s="30">
        <v>978.71939999999995</v>
      </c>
      <c r="E88" s="30">
        <v>319.3</v>
      </c>
      <c r="F88" s="38">
        <v>34398</v>
      </c>
      <c r="G88" s="38">
        <v>34400</v>
      </c>
      <c r="H88" s="21">
        <v>-113.705</v>
      </c>
      <c r="I88" s="21">
        <v>-120.205</v>
      </c>
      <c r="J88" s="21">
        <f t="shared" ref="J88:J104" si="27">(H88+I88)/2</f>
        <v>-116.955</v>
      </c>
      <c r="K88" s="21">
        <v>433</v>
      </c>
      <c r="L88" s="21">
        <v>439.5</v>
      </c>
      <c r="M88" s="21">
        <f t="shared" ref="M88:M104" si="28">(K88+L88)/2</f>
        <v>436.25</v>
      </c>
      <c r="N88" s="22">
        <v>433</v>
      </c>
      <c r="O88" s="22">
        <v>439.5</v>
      </c>
      <c r="P88" s="22">
        <v>436.25</v>
      </c>
      <c r="Q88" s="22">
        <f t="shared" ref="Q88:Q104" si="29">L88-K88</f>
        <v>6.5</v>
      </c>
      <c r="R88" s="19" t="s">
        <v>33</v>
      </c>
      <c r="S88" s="23">
        <f t="shared" ref="S88:S104" si="30">T88*Q88</f>
        <v>5.3754999999999999E-9</v>
      </c>
      <c r="T88" s="23">
        <v>8.2700000000000004E-10</v>
      </c>
      <c r="U88" s="23" t="str">
        <f t="shared" ref="U88:U104" si="31">IF(V88="-","-",V88*Q88)</f>
        <v>-</v>
      </c>
      <c r="V88" s="23" t="s">
        <v>34</v>
      </c>
      <c r="W88" s="24">
        <v>256.39499999999998</v>
      </c>
      <c r="X88" s="19" t="s">
        <v>104</v>
      </c>
      <c r="Y88" s="19" t="s">
        <v>36</v>
      </c>
    </row>
    <row r="89" spans="1:25" ht="16.5">
      <c r="A89" s="209"/>
      <c r="B89" s="25" t="s">
        <v>148</v>
      </c>
      <c r="C89" s="30">
        <v>-66630.92</v>
      </c>
      <c r="D89" s="30">
        <v>978.71939999999995</v>
      </c>
      <c r="E89" s="30">
        <v>319.3</v>
      </c>
      <c r="F89" s="32">
        <v>34403</v>
      </c>
      <c r="G89" s="32">
        <v>34405</v>
      </c>
      <c r="H89" s="26">
        <v>-149.70500000000001</v>
      </c>
      <c r="I89" s="26">
        <v>-156.20500000000001</v>
      </c>
      <c r="J89" s="26">
        <f t="shared" si="27"/>
        <v>-152.95500000000001</v>
      </c>
      <c r="K89" s="26">
        <v>469</v>
      </c>
      <c r="L89" s="26">
        <v>475.5</v>
      </c>
      <c r="M89" s="26">
        <f t="shared" si="28"/>
        <v>472.25</v>
      </c>
      <c r="N89" s="27">
        <v>469</v>
      </c>
      <c r="O89" s="27">
        <v>475.5</v>
      </c>
      <c r="P89" s="27">
        <v>472.25</v>
      </c>
      <c r="Q89" s="27">
        <f t="shared" si="29"/>
        <v>6.5</v>
      </c>
      <c r="R89" s="25" t="s">
        <v>33</v>
      </c>
      <c r="S89" s="28">
        <f t="shared" si="30"/>
        <v>1.7354999999999999E-8</v>
      </c>
      <c r="T89" s="28">
        <v>2.6700000000000001E-9</v>
      </c>
      <c r="U89" s="28" t="str">
        <f t="shared" si="31"/>
        <v>-</v>
      </c>
      <c r="V89" s="28" t="s">
        <v>34</v>
      </c>
      <c r="W89" s="29">
        <v>255.69499999999999</v>
      </c>
      <c r="X89" s="25" t="s">
        <v>104</v>
      </c>
      <c r="Y89" s="25" t="s">
        <v>36</v>
      </c>
    </row>
    <row r="90" spans="1:25" ht="16.5">
      <c r="A90" s="209"/>
      <c r="B90" s="25" t="s">
        <v>149</v>
      </c>
      <c r="C90" s="30">
        <v>-66630.92</v>
      </c>
      <c r="D90" s="30">
        <v>978.71939999999995</v>
      </c>
      <c r="E90" s="30">
        <v>319.3</v>
      </c>
      <c r="F90" s="32">
        <v>34405</v>
      </c>
      <c r="G90" s="32">
        <v>34407</v>
      </c>
      <c r="H90" s="26">
        <v>-185.70500000000001</v>
      </c>
      <c r="I90" s="26">
        <v>-192.20500000000001</v>
      </c>
      <c r="J90" s="26">
        <f t="shared" si="27"/>
        <v>-188.95500000000001</v>
      </c>
      <c r="K90" s="26">
        <v>505</v>
      </c>
      <c r="L90" s="26">
        <v>511.5</v>
      </c>
      <c r="M90" s="26">
        <f t="shared" si="28"/>
        <v>508.25</v>
      </c>
      <c r="N90" s="27">
        <v>505</v>
      </c>
      <c r="O90" s="27">
        <v>511.5</v>
      </c>
      <c r="P90" s="27">
        <v>508.25</v>
      </c>
      <c r="Q90" s="27">
        <f t="shared" si="29"/>
        <v>6.5</v>
      </c>
      <c r="R90" s="25" t="s">
        <v>33</v>
      </c>
      <c r="S90" s="28">
        <f t="shared" si="30"/>
        <v>1.339E-7</v>
      </c>
      <c r="T90" s="28">
        <v>2.0599999999999999E-8</v>
      </c>
      <c r="U90" s="28" t="str">
        <f t="shared" si="31"/>
        <v>-</v>
      </c>
      <c r="V90" s="28" t="s">
        <v>34</v>
      </c>
      <c r="W90" s="29">
        <v>255.79499999999999</v>
      </c>
      <c r="X90" s="25" t="s">
        <v>110</v>
      </c>
      <c r="Y90" s="25" t="s">
        <v>36</v>
      </c>
    </row>
    <row r="91" spans="1:25" ht="16.5">
      <c r="A91" s="209"/>
      <c r="B91" s="25" t="s">
        <v>150</v>
      </c>
      <c r="C91" s="30">
        <v>-66630.92</v>
      </c>
      <c r="D91" s="30">
        <v>978.71939999999995</v>
      </c>
      <c r="E91" s="30">
        <v>319.3</v>
      </c>
      <c r="F91" s="32">
        <v>34408</v>
      </c>
      <c r="G91" s="32">
        <v>34409</v>
      </c>
      <c r="H91" s="26">
        <v>-206.70500000000001</v>
      </c>
      <c r="I91" s="26">
        <v>-213.20500000000001</v>
      </c>
      <c r="J91" s="26">
        <f t="shared" si="27"/>
        <v>-209.95500000000001</v>
      </c>
      <c r="K91" s="26">
        <v>526</v>
      </c>
      <c r="L91" s="26">
        <v>532.5</v>
      </c>
      <c r="M91" s="26">
        <f t="shared" si="28"/>
        <v>529.25</v>
      </c>
      <c r="N91" s="27">
        <v>526</v>
      </c>
      <c r="O91" s="27">
        <v>532.5</v>
      </c>
      <c r="P91" s="27">
        <v>529.25</v>
      </c>
      <c r="Q91" s="27">
        <f t="shared" si="29"/>
        <v>6.5</v>
      </c>
      <c r="R91" s="25" t="s">
        <v>33</v>
      </c>
      <c r="S91" s="28">
        <f t="shared" si="30"/>
        <v>1.2999999999999999E-10</v>
      </c>
      <c r="T91" s="28">
        <v>1.9999999999999999E-11</v>
      </c>
      <c r="U91" s="28">
        <f t="shared" si="31"/>
        <v>2.015E-11</v>
      </c>
      <c r="V91" s="28">
        <v>3.1000000000000001E-12</v>
      </c>
      <c r="W91" s="29">
        <v>255.69499999999999</v>
      </c>
      <c r="X91" s="25" t="s">
        <v>104</v>
      </c>
      <c r="Y91" s="25" t="s">
        <v>42</v>
      </c>
    </row>
    <row r="92" spans="1:25" ht="16.5">
      <c r="A92" s="209"/>
      <c r="B92" s="25" t="s">
        <v>151</v>
      </c>
      <c r="C92" s="30">
        <v>-66630.92</v>
      </c>
      <c r="D92" s="30">
        <v>978.71939999999995</v>
      </c>
      <c r="E92" s="30">
        <v>319.3</v>
      </c>
      <c r="F92" s="32">
        <v>34410</v>
      </c>
      <c r="G92" s="32">
        <v>34412</v>
      </c>
      <c r="H92" s="26">
        <v>-236.70500000000001</v>
      </c>
      <c r="I92" s="26">
        <v>-243.20500000000001</v>
      </c>
      <c r="J92" s="26">
        <f t="shared" si="27"/>
        <v>-239.95500000000001</v>
      </c>
      <c r="K92" s="26">
        <v>556</v>
      </c>
      <c r="L92" s="26">
        <v>562.5</v>
      </c>
      <c r="M92" s="26">
        <f t="shared" si="28"/>
        <v>559.25</v>
      </c>
      <c r="N92" s="27">
        <v>556</v>
      </c>
      <c r="O92" s="27">
        <v>562.5</v>
      </c>
      <c r="P92" s="27">
        <v>559.25</v>
      </c>
      <c r="Q92" s="27">
        <f t="shared" si="29"/>
        <v>6.5</v>
      </c>
      <c r="R92" s="25" t="s">
        <v>33</v>
      </c>
      <c r="S92" s="28">
        <f t="shared" si="30"/>
        <v>4.8100000000000006E-9</v>
      </c>
      <c r="T92" s="28">
        <v>7.4000000000000003E-10</v>
      </c>
      <c r="U92" s="28" t="str">
        <f t="shared" si="31"/>
        <v>-</v>
      </c>
      <c r="V92" s="28" t="s">
        <v>34</v>
      </c>
      <c r="W92" s="29">
        <v>255.69499999999999</v>
      </c>
      <c r="X92" s="25" t="s">
        <v>104</v>
      </c>
      <c r="Y92" s="25" t="s">
        <v>36</v>
      </c>
    </row>
    <row r="93" spans="1:25" ht="16.5">
      <c r="A93" s="209"/>
      <c r="B93" s="25" t="s">
        <v>152</v>
      </c>
      <c r="C93" s="30">
        <v>-66630.92</v>
      </c>
      <c r="D93" s="30">
        <v>978.71939999999995</v>
      </c>
      <c r="E93" s="30">
        <v>319.3</v>
      </c>
      <c r="F93" s="32">
        <v>34427</v>
      </c>
      <c r="G93" s="32">
        <v>34428</v>
      </c>
      <c r="H93" s="26">
        <v>-289.70499999999998</v>
      </c>
      <c r="I93" s="26">
        <v>-296.20499999999998</v>
      </c>
      <c r="J93" s="26">
        <f t="shared" si="27"/>
        <v>-292.95499999999998</v>
      </c>
      <c r="K93" s="26">
        <v>609</v>
      </c>
      <c r="L93" s="26">
        <v>615.5</v>
      </c>
      <c r="M93" s="26">
        <f t="shared" si="28"/>
        <v>612.25</v>
      </c>
      <c r="N93" s="27">
        <v>609</v>
      </c>
      <c r="O93" s="27">
        <v>615.5</v>
      </c>
      <c r="P93" s="27">
        <v>612.25</v>
      </c>
      <c r="Q93" s="27">
        <f t="shared" si="29"/>
        <v>6.5</v>
      </c>
      <c r="R93" s="25" t="s">
        <v>33</v>
      </c>
      <c r="S93" s="28">
        <f t="shared" si="30"/>
        <v>1.7550000000000001E-10</v>
      </c>
      <c r="T93" s="28">
        <v>2.7E-11</v>
      </c>
      <c r="U93" s="28">
        <f t="shared" si="31"/>
        <v>2.0150000000000003E-10</v>
      </c>
      <c r="V93" s="28">
        <v>3.1000000000000003E-11</v>
      </c>
      <c r="W93" s="29">
        <v>253.995</v>
      </c>
      <c r="X93" s="25" t="s">
        <v>104</v>
      </c>
      <c r="Y93" s="25" t="s">
        <v>42</v>
      </c>
    </row>
    <row r="94" spans="1:25" ht="16.5">
      <c r="A94" s="209"/>
      <c r="B94" s="25" t="s">
        <v>153</v>
      </c>
      <c r="C94" s="30">
        <v>-66630.92</v>
      </c>
      <c r="D94" s="30">
        <v>978.71939999999995</v>
      </c>
      <c r="E94" s="30">
        <v>319.3</v>
      </c>
      <c r="F94" s="32">
        <v>34429</v>
      </c>
      <c r="G94" s="32">
        <v>34430</v>
      </c>
      <c r="H94" s="26">
        <v>-300.70499999999998</v>
      </c>
      <c r="I94" s="26">
        <v>-307.20499999999998</v>
      </c>
      <c r="J94" s="26">
        <f t="shared" si="27"/>
        <v>-303.95499999999998</v>
      </c>
      <c r="K94" s="26">
        <v>620</v>
      </c>
      <c r="L94" s="26">
        <v>626.5</v>
      </c>
      <c r="M94" s="26">
        <f t="shared" si="28"/>
        <v>623.25</v>
      </c>
      <c r="N94" s="27">
        <v>620</v>
      </c>
      <c r="O94" s="27">
        <v>626.5</v>
      </c>
      <c r="P94" s="27">
        <v>623.25</v>
      </c>
      <c r="Q94" s="27">
        <f t="shared" si="29"/>
        <v>6.5</v>
      </c>
      <c r="R94" s="25" t="s">
        <v>33</v>
      </c>
      <c r="S94" s="28">
        <f t="shared" si="30"/>
        <v>1.6900000000000001E-10</v>
      </c>
      <c r="T94" s="28">
        <v>2.6000000000000001E-11</v>
      </c>
      <c r="U94" s="28">
        <f t="shared" si="31"/>
        <v>2.0150000000000003E-10</v>
      </c>
      <c r="V94" s="28">
        <v>3.1000000000000003E-11</v>
      </c>
      <c r="W94" s="29">
        <v>254.69499999999999</v>
      </c>
      <c r="X94" s="25" t="s">
        <v>104</v>
      </c>
      <c r="Y94" s="25" t="s">
        <v>42</v>
      </c>
    </row>
    <row r="95" spans="1:25" ht="16.5">
      <c r="A95" s="209"/>
      <c r="B95" s="25" t="s">
        <v>154</v>
      </c>
      <c r="C95" s="30">
        <v>-66630.92</v>
      </c>
      <c r="D95" s="30">
        <v>978.71939999999995</v>
      </c>
      <c r="E95" s="30">
        <v>319.3</v>
      </c>
      <c r="F95" s="32">
        <v>34435</v>
      </c>
      <c r="G95" s="32">
        <v>34436</v>
      </c>
      <c r="H95" s="26">
        <v>-392.70499999999998</v>
      </c>
      <c r="I95" s="26">
        <v>-399.20499999999998</v>
      </c>
      <c r="J95" s="26">
        <f t="shared" si="27"/>
        <v>-395.95499999999998</v>
      </c>
      <c r="K95" s="26">
        <v>712</v>
      </c>
      <c r="L95" s="26">
        <v>718.5</v>
      </c>
      <c r="M95" s="26">
        <f t="shared" si="28"/>
        <v>715.25</v>
      </c>
      <c r="N95" s="27">
        <v>712</v>
      </c>
      <c r="O95" s="27">
        <v>718.5</v>
      </c>
      <c r="P95" s="27">
        <v>715.25</v>
      </c>
      <c r="Q95" s="27">
        <f t="shared" si="29"/>
        <v>6.5</v>
      </c>
      <c r="R95" s="25" t="s">
        <v>33</v>
      </c>
      <c r="S95" s="28">
        <f t="shared" si="30"/>
        <v>3.5750000000000001E-10</v>
      </c>
      <c r="T95" s="28">
        <v>5.4999999999999997E-11</v>
      </c>
      <c r="U95" s="28">
        <f t="shared" si="31"/>
        <v>2.0150000000000003E-10</v>
      </c>
      <c r="V95" s="28">
        <v>3.1000000000000003E-11</v>
      </c>
      <c r="W95" s="29">
        <v>239.69499999999999</v>
      </c>
      <c r="X95" s="25" t="s">
        <v>104</v>
      </c>
      <c r="Y95" s="25" t="s">
        <v>42</v>
      </c>
    </row>
    <row r="96" spans="1:25" ht="16.5">
      <c r="A96" s="209"/>
      <c r="B96" s="25" t="s">
        <v>155</v>
      </c>
      <c r="C96" s="30">
        <v>-66630.92</v>
      </c>
      <c r="D96" s="30">
        <v>978.71939999999995</v>
      </c>
      <c r="E96" s="30">
        <v>319.3</v>
      </c>
      <c r="F96" s="32">
        <v>34445</v>
      </c>
      <c r="G96" s="32">
        <v>34447</v>
      </c>
      <c r="H96" s="26">
        <v>-413.70499999999998</v>
      </c>
      <c r="I96" s="26">
        <v>-420.20499999999998</v>
      </c>
      <c r="J96" s="26">
        <f t="shared" si="27"/>
        <v>-416.95499999999998</v>
      </c>
      <c r="K96" s="26">
        <v>733</v>
      </c>
      <c r="L96" s="26">
        <v>739.5</v>
      </c>
      <c r="M96" s="26">
        <f t="shared" si="28"/>
        <v>736.25</v>
      </c>
      <c r="N96" s="27">
        <v>733</v>
      </c>
      <c r="O96" s="27">
        <v>739.5</v>
      </c>
      <c r="P96" s="27">
        <v>736.25</v>
      </c>
      <c r="Q96" s="27">
        <f t="shared" si="29"/>
        <v>6.5</v>
      </c>
      <c r="R96" s="25" t="s">
        <v>33</v>
      </c>
      <c r="S96" s="28">
        <f t="shared" si="30"/>
        <v>5.3299999999999996E-9</v>
      </c>
      <c r="T96" s="28">
        <v>8.1999999999999996E-10</v>
      </c>
      <c r="U96" s="28">
        <f t="shared" si="31"/>
        <v>2.0150000000000002E-9</v>
      </c>
      <c r="V96" s="28">
        <v>3.1000000000000002E-10</v>
      </c>
      <c r="W96" s="29">
        <v>243.89500000000001</v>
      </c>
      <c r="X96" s="25" t="s">
        <v>104</v>
      </c>
      <c r="Y96" s="25" t="s">
        <v>42</v>
      </c>
    </row>
    <row r="97" spans="1:25" ht="16.5">
      <c r="A97" s="209"/>
      <c r="B97" s="25" t="s">
        <v>156</v>
      </c>
      <c r="C97" s="30">
        <v>-66630.92</v>
      </c>
      <c r="D97" s="30">
        <v>978.71939999999995</v>
      </c>
      <c r="E97" s="30">
        <v>319.3</v>
      </c>
      <c r="F97" s="32">
        <v>34447</v>
      </c>
      <c r="G97" s="32">
        <v>34449</v>
      </c>
      <c r="H97" s="26">
        <v>-459.20499999999998</v>
      </c>
      <c r="I97" s="26">
        <v>-465.70499999999998</v>
      </c>
      <c r="J97" s="26">
        <f t="shared" si="27"/>
        <v>-462.45499999999998</v>
      </c>
      <c r="K97" s="26">
        <v>778.5</v>
      </c>
      <c r="L97" s="26">
        <v>785</v>
      </c>
      <c r="M97" s="26">
        <f t="shared" si="28"/>
        <v>781.75</v>
      </c>
      <c r="N97" s="27">
        <v>778.5</v>
      </c>
      <c r="O97" s="27">
        <v>785</v>
      </c>
      <c r="P97" s="27">
        <v>781.75</v>
      </c>
      <c r="Q97" s="27">
        <f t="shared" si="29"/>
        <v>6.5</v>
      </c>
      <c r="R97" s="25" t="s">
        <v>33</v>
      </c>
      <c r="S97" s="28">
        <f t="shared" si="30"/>
        <v>2.795E-9</v>
      </c>
      <c r="T97" s="28">
        <v>4.3000000000000001E-10</v>
      </c>
      <c r="U97" s="28">
        <f t="shared" si="31"/>
        <v>2.0149999999999998E-14</v>
      </c>
      <c r="V97" s="28">
        <v>3.0999999999999999E-15</v>
      </c>
      <c r="W97" s="29">
        <v>243.595</v>
      </c>
      <c r="X97" s="25" t="s">
        <v>104</v>
      </c>
      <c r="Y97" s="25" t="s">
        <v>42</v>
      </c>
    </row>
    <row r="98" spans="1:25" ht="16.5">
      <c r="A98" s="209"/>
      <c r="B98" s="25" t="s">
        <v>157</v>
      </c>
      <c r="C98" s="30">
        <v>-66630.92</v>
      </c>
      <c r="D98" s="30">
        <v>978.71939999999995</v>
      </c>
      <c r="E98" s="30">
        <v>319.3</v>
      </c>
      <c r="F98" s="32">
        <v>34449</v>
      </c>
      <c r="G98" s="32">
        <v>34450</v>
      </c>
      <c r="H98" s="26">
        <v>-477.20499999999998</v>
      </c>
      <c r="I98" s="26">
        <v>-483.70499999999998</v>
      </c>
      <c r="J98" s="26">
        <f t="shared" si="27"/>
        <v>-480.45499999999998</v>
      </c>
      <c r="K98" s="26">
        <v>796.5</v>
      </c>
      <c r="L98" s="26">
        <v>803</v>
      </c>
      <c r="M98" s="26">
        <f t="shared" si="28"/>
        <v>799.75</v>
      </c>
      <c r="N98" s="27">
        <v>796.5</v>
      </c>
      <c r="O98" s="27">
        <v>803</v>
      </c>
      <c r="P98" s="27">
        <v>799.75</v>
      </c>
      <c r="Q98" s="27">
        <f t="shared" si="29"/>
        <v>6.5</v>
      </c>
      <c r="R98" s="25" t="s">
        <v>33</v>
      </c>
      <c r="S98" s="28">
        <f t="shared" si="30"/>
        <v>1.1245000000000001E-8</v>
      </c>
      <c r="T98" s="28">
        <v>1.73E-9</v>
      </c>
      <c r="U98" s="28" t="str">
        <f t="shared" si="31"/>
        <v>-</v>
      </c>
      <c r="V98" s="28" t="s">
        <v>34</v>
      </c>
      <c r="W98" s="29">
        <v>243.995</v>
      </c>
      <c r="X98" s="25" t="s">
        <v>104</v>
      </c>
      <c r="Y98" s="25" t="s">
        <v>36</v>
      </c>
    </row>
    <row r="99" spans="1:25" ht="16.5">
      <c r="A99" s="209"/>
      <c r="B99" s="25" t="s">
        <v>158</v>
      </c>
      <c r="C99" s="30">
        <v>-66630.92</v>
      </c>
      <c r="D99" s="30">
        <v>978.71939999999995</v>
      </c>
      <c r="E99" s="30">
        <v>319.3</v>
      </c>
      <c r="F99" s="32">
        <v>34451</v>
      </c>
      <c r="G99" s="32">
        <v>34452</v>
      </c>
      <c r="H99" s="26">
        <v>-495.505</v>
      </c>
      <c r="I99" s="26">
        <v>-502.005</v>
      </c>
      <c r="J99" s="26">
        <f t="shared" si="27"/>
        <v>-498.755</v>
      </c>
      <c r="K99" s="26">
        <v>814.8</v>
      </c>
      <c r="L99" s="26">
        <v>821.3</v>
      </c>
      <c r="M99" s="26">
        <f t="shared" si="28"/>
        <v>818.05</v>
      </c>
      <c r="N99" s="27">
        <v>814.8</v>
      </c>
      <c r="O99" s="27">
        <v>821.3</v>
      </c>
      <c r="P99" s="27">
        <v>818.05</v>
      </c>
      <c r="Q99" s="27">
        <f t="shared" si="29"/>
        <v>6.5</v>
      </c>
      <c r="R99" s="25" t="s">
        <v>33</v>
      </c>
      <c r="S99" s="28">
        <f t="shared" si="30"/>
        <v>6.0450000000000003E-10</v>
      </c>
      <c r="T99" s="28">
        <v>9.3000000000000002E-11</v>
      </c>
      <c r="U99" s="28">
        <f t="shared" si="31"/>
        <v>2.0150000000000003E-10</v>
      </c>
      <c r="V99" s="28">
        <v>3.1000000000000003E-11</v>
      </c>
      <c r="W99" s="29">
        <v>242.79499999999999</v>
      </c>
      <c r="X99" s="25" t="s">
        <v>104</v>
      </c>
      <c r="Y99" s="25" t="s">
        <v>42</v>
      </c>
    </row>
    <row r="100" spans="1:25" ht="16.5">
      <c r="A100" s="209"/>
      <c r="B100" s="25" t="s">
        <v>159</v>
      </c>
      <c r="C100" s="30">
        <v>-66630.92</v>
      </c>
      <c r="D100" s="30">
        <v>978.71939999999995</v>
      </c>
      <c r="E100" s="30">
        <v>319.3</v>
      </c>
      <c r="F100" s="32">
        <v>34456</v>
      </c>
      <c r="G100" s="32">
        <v>34457</v>
      </c>
      <c r="H100" s="26">
        <v>-532.70500000000004</v>
      </c>
      <c r="I100" s="26">
        <v>-539.20500000000004</v>
      </c>
      <c r="J100" s="26">
        <f t="shared" si="27"/>
        <v>-535.95500000000004</v>
      </c>
      <c r="K100" s="26">
        <v>852</v>
      </c>
      <c r="L100" s="26">
        <v>858.5</v>
      </c>
      <c r="M100" s="26">
        <f t="shared" si="28"/>
        <v>855.25</v>
      </c>
      <c r="N100" s="27">
        <v>852</v>
      </c>
      <c r="O100" s="27">
        <v>858.5</v>
      </c>
      <c r="P100" s="27">
        <v>855.25</v>
      </c>
      <c r="Q100" s="27">
        <f t="shared" si="29"/>
        <v>6.5</v>
      </c>
      <c r="R100" s="25" t="s">
        <v>33</v>
      </c>
      <c r="S100" s="28">
        <f t="shared" si="30"/>
        <v>2.2749999999999999E-8</v>
      </c>
      <c r="T100" s="28">
        <v>3.4999999999999999E-9</v>
      </c>
      <c r="U100" s="28">
        <f t="shared" si="31"/>
        <v>2.2100000000000001E-12</v>
      </c>
      <c r="V100" s="28">
        <v>3.4000000000000002E-13</v>
      </c>
      <c r="W100" s="29">
        <v>218.595</v>
      </c>
      <c r="X100" s="25" t="s">
        <v>104</v>
      </c>
      <c r="Y100" s="25" t="s">
        <v>42</v>
      </c>
    </row>
    <row r="101" spans="1:25" ht="16.5">
      <c r="A101" s="209"/>
      <c r="B101" s="25" t="s">
        <v>160</v>
      </c>
      <c r="C101" s="30">
        <v>-66630.92</v>
      </c>
      <c r="D101" s="30">
        <v>978.71939999999995</v>
      </c>
      <c r="E101" s="30">
        <v>319.3</v>
      </c>
      <c r="F101" s="32">
        <v>34457</v>
      </c>
      <c r="G101" s="32">
        <v>34459</v>
      </c>
      <c r="H101" s="26">
        <v>-555.70500000000004</v>
      </c>
      <c r="I101" s="26">
        <v>-562.20500000000004</v>
      </c>
      <c r="J101" s="26">
        <f t="shared" si="27"/>
        <v>-558.95500000000004</v>
      </c>
      <c r="K101" s="26">
        <v>875</v>
      </c>
      <c r="L101" s="26">
        <v>881.5</v>
      </c>
      <c r="M101" s="26">
        <f t="shared" si="28"/>
        <v>878.25</v>
      </c>
      <c r="N101" s="27">
        <v>875</v>
      </c>
      <c r="O101" s="27">
        <v>881.5</v>
      </c>
      <c r="P101" s="27">
        <v>878.25</v>
      </c>
      <c r="Q101" s="27">
        <f t="shared" si="29"/>
        <v>6.5</v>
      </c>
      <c r="R101" s="25" t="s">
        <v>33</v>
      </c>
      <c r="S101" s="28">
        <f t="shared" si="30"/>
        <v>2.7950000000000002E-10</v>
      </c>
      <c r="T101" s="28">
        <v>4.3E-11</v>
      </c>
      <c r="U101" s="28">
        <f t="shared" si="31"/>
        <v>2.0149999999999998E-12</v>
      </c>
      <c r="V101" s="28">
        <v>3.0999999999999999E-13</v>
      </c>
      <c r="W101" s="29">
        <v>218.69499999999999</v>
      </c>
      <c r="X101" s="25" t="s">
        <v>104</v>
      </c>
      <c r="Y101" s="25" t="s">
        <v>42</v>
      </c>
    </row>
    <row r="102" spans="1:25" ht="16.5">
      <c r="A102" s="209"/>
      <c r="B102" s="25" t="s">
        <v>161</v>
      </c>
      <c r="C102" s="30">
        <v>-66630.92</v>
      </c>
      <c r="D102" s="30">
        <v>978.71939999999995</v>
      </c>
      <c r="E102" s="30">
        <v>319.3</v>
      </c>
      <c r="F102" s="32">
        <v>34460</v>
      </c>
      <c r="G102" s="32">
        <v>34462</v>
      </c>
      <c r="H102" s="26">
        <v>-585.20500000000004</v>
      </c>
      <c r="I102" s="26">
        <v>-591.70500000000004</v>
      </c>
      <c r="J102" s="26">
        <f t="shared" si="27"/>
        <v>-588.45500000000004</v>
      </c>
      <c r="K102" s="26">
        <v>904.5</v>
      </c>
      <c r="L102" s="26">
        <v>911</v>
      </c>
      <c r="M102" s="26">
        <f t="shared" si="28"/>
        <v>907.75</v>
      </c>
      <c r="N102" s="27">
        <v>904.5</v>
      </c>
      <c r="O102" s="27">
        <v>911</v>
      </c>
      <c r="P102" s="27">
        <v>907.75</v>
      </c>
      <c r="Q102" s="27">
        <f t="shared" si="29"/>
        <v>6.5</v>
      </c>
      <c r="R102" s="25" t="s">
        <v>33</v>
      </c>
      <c r="S102" s="28">
        <f t="shared" si="30"/>
        <v>1.2805E-8</v>
      </c>
      <c r="T102" s="28">
        <v>1.97E-9</v>
      </c>
      <c r="U102" s="28" t="str">
        <f t="shared" si="31"/>
        <v>-</v>
      </c>
      <c r="V102" s="28" t="s">
        <v>34</v>
      </c>
      <c r="W102" s="29">
        <v>217.79499999999999</v>
      </c>
      <c r="X102" s="25" t="s">
        <v>104</v>
      </c>
      <c r="Y102" s="25" t="s">
        <v>36</v>
      </c>
    </row>
    <row r="103" spans="1:25" ht="16.5">
      <c r="A103" s="209"/>
      <c r="B103" s="25" t="s">
        <v>162</v>
      </c>
      <c r="C103" s="30">
        <v>-66630.92</v>
      </c>
      <c r="D103" s="30">
        <v>978.71939999999995</v>
      </c>
      <c r="E103" s="30">
        <v>319.3</v>
      </c>
      <c r="F103" s="32">
        <v>34462</v>
      </c>
      <c r="G103" s="32">
        <v>34464</v>
      </c>
      <c r="H103" s="26">
        <v>-619.20500000000004</v>
      </c>
      <c r="I103" s="26">
        <v>-625.70500000000004</v>
      </c>
      <c r="J103" s="26">
        <f t="shared" si="27"/>
        <v>-622.45500000000004</v>
      </c>
      <c r="K103" s="26">
        <v>938.5</v>
      </c>
      <c r="L103" s="26">
        <v>945</v>
      </c>
      <c r="M103" s="26">
        <f t="shared" si="28"/>
        <v>941.75</v>
      </c>
      <c r="N103" s="27">
        <v>938.5</v>
      </c>
      <c r="O103" s="27">
        <v>945</v>
      </c>
      <c r="P103" s="27">
        <v>941.75</v>
      </c>
      <c r="Q103" s="27">
        <f t="shared" si="29"/>
        <v>6.5</v>
      </c>
      <c r="R103" s="25" t="s">
        <v>33</v>
      </c>
      <c r="S103" s="28">
        <f t="shared" si="30"/>
        <v>2.0800000000000001E-10</v>
      </c>
      <c r="T103" s="28">
        <v>3.1999999999999999E-11</v>
      </c>
      <c r="U103" s="28">
        <f t="shared" si="31"/>
        <v>2.0150000000000002E-9</v>
      </c>
      <c r="V103" s="28">
        <v>3.1000000000000002E-10</v>
      </c>
      <c r="W103" s="29">
        <v>230.19499999999999</v>
      </c>
      <c r="X103" s="25" t="s">
        <v>104</v>
      </c>
      <c r="Y103" s="25" t="s">
        <v>42</v>
      </c>
    </row>
    <row r="104" spans="1:25" ht="16.5">
      <c r="A104" s="209"/>
      <c r="B104" s="25" t="s">
        <v>163</v>
      </c>
      <c r="C104" s="30">
        <v>-66630.92</v>
      </c>
      <c r="D104" s="30">
        <v>978.71939999999995</v>
      </c>
      <c r="E104" s="30">
        <v>319.3</v>
      </c>
      <c r="F104" s="32">
        <v>34465</v>
      </c>
      <c r="G104" s="32">
        <v>34466</v>
      </c>
      <c r="H104" s="26">
        <v>-637.20500000000004</v>
      </c>
      <c r="I104" s="26">
        <v>-643.70500000000004</v>
      </c>
      <c r="J104" s="26">
        <f t="shared" si="27"/>
        <v>-640.45500000000004</v>
      </c>
      <c r="K104" s="26">
        <v>956.5</v>
      </c>
      <c r="L104" s="26">
        <v>963</v>
      </c>
      <c r="M104" s="26">
        <f t="shared" si="28"/>
        <v>959.75</v>
      </c>
      <c r="N104" s="27">
        <v>956.5</v>
      </c>
      <c r="O104" s="27">
        <v>963</v>
      </c>
      <c r="P104" s="27">
        <v>959.75</v>
      </c>
      <c r="Q104" s="27">
        <f t="shared" si="29"/>
        <v>6.5</v>
      </c>
      <c r="R104" s="25" t="s">
        <v>33</v>
      </c>
      <c r="S104" s="28">
        <f t="shared" si="30"/>
        <v>3.5749999999999998E-9</v>
      </c>
      <c r="T104" s="28">
        <v>5.4999999999999996E-10</v>
      </c>
      <c r="U104" s="28">
        <f t="shared" si="31"/>
        <v>2.4699999999999999E-11</v>
      </c>
      <c r="V104" s="28">
        <v>3.8E-12</v>
      </c>
      <c r="W104" s="29">
        <v>218.19499999999999</v>
      </c>
      <c r="X104" s="25" t="s">
        <v>104</v>
      </c>
      <c r="Y104" s="25" t="s">
        <v>42</v>
      </c>
    </row>
    <row r="105" spans="1:25">
      <c r="A105" s="209"/>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row>
    <row r="106" spans="1:25" ht="16.5">
      <c r="A106" s="209" t="s">
        <v>164</v>
      </c>
      <c r="B106" s="25" t="s">
        <v>165</v>
      </c>
      <c r="C106" s="30">
        <v>-67284.114000000001</v>
      </c>
      <c r="D106" s="30">
        <v>2135.8566999999998</v>
      </c>
      <c r="E106" s="30">
        <v>340.19</v>
      </c>
      <c r="F106" s="32">
        <v>34316</v>
      </c>
      <c r="G106" s="32">
        <v>34322</v>
      </c>
      <c r="H106" s="26">
        <v>-97.814000000000021</v>
      </c>
      <c r="I106" s="26">
        <v>-104.31400000000002</v>
      </c>
      <c r="J106" s="26">
        <f t="shared" ref="J106:J118" si="32">(H106+I106)/2</f>
        <v>-101.06400000000002</v>
      </c>
      <c r="K106" s="26">
        <v>438</v>
      </c>
      <c r="L106" s="26">
        <v>444.5</v>
      </c>
      <c r="M106" s="26">
        <f t="shared" ref="M106:M118" si="33">(K106+L106)/2</f>
        <v>441.25</v>
      </c>
      <c r="N106" s="27">
        <v>438</v>
      </c>
      <c r="O106" s="27">
        <v>444.5</v>
      </c>
      <c r="P106" s="27">
        <v>441.25</v>
      </c>
      <c r="Q106" s="27">
        <f t="shared" ref="Q106:Q118" si="34">L106-K106</f>
        <v>6.5</v>
      </c>
      <c r="R106" s="25" t="s">
        <v>33</v>
      </c>
      <c r="S106" s="28">
        <f t="shared" ref="S106:S118" si="35">T106*Q106</f>
        <v>2.3399999999999997E-10</v>
      </c>
      <c r="T106" s="28">
        <v>3.5999999999999998E-11</v>
      </c>
      <c r="U106" s="28">
        <f t="shared" ref="U106:U118" si="36">IF(V106="-","-",V106*Q106)</f>
        <v>2.015E-11</v>
      </c>
      <c r="V106" s="28">
        <v>3.1000000000000001E-12</v>
      </c>
      <c r="W106" s="29">
        <v>294.68599999999998</v>
      </c>
      <c r="X106" s="25" t="s">
        <v>104</v>
      </c>
      <c r="Y106" s="25" t="s">
        <v>42</v>
      </c>
    </row>
    <row r="107" spans="1:25" ht="16.5">
      <c r="A107" s="209"/>
      <c r="B107" s="25" t="s">
        <v>166</v>
      </c>
      <c r="C107" s="30">
        <v>-67284.114000000001</v>
      </c>
      <c r="D107" s="30">
        <v>2135.8566999999998</v>
      </c>
      <c r="E107" s="30">
        <v>340.19</v>
      </c>
      <c r="F107" s="32">
        <v>34345</v>
      </c>
      <c r="G107" s="32">
        <v>34348</v>
      </c>
      <c r="H107" s="26">
        <v>-138.81400000000002</v>
      </c>
      <c r="I107" s="26">
        <v>-145.31400000000002</v>
      </c>
      <c r="J107" s="26">
        <f t="shared" si="32"/>
        <v>-142.06400000000002</v>
      </c>
      <c r="K107" s="26">
        <v>479</v>
      </c>
      <c r="L107" s="26">
        <v>485.5</v>
      </c>
      <c r="M107" s="26">
        <f t="shared" si="33"/>
        <v>482.25</v>
      </c>
      <c r="N107" s="27">
        <v>479</v>
      </c>
      <c r="O107" s="27">
        <v>485.5</v>
      </c>
      <c r="P107" s="27">
        <v>482.25</v>
      </c>
      <c r="Q107" s="27">
        <f t="shared" si="34"/>
        <v>6.5</v>
      </c>
      <c r="R107" s="25" t="s">
        <v>33</v>
      </c>
      <c r="S107" s="28">
        <f t="shared" si="35"/>
        <v>2.405E-10</v>
      </c>
      <c r="T107" s="28">
        <v>3.7000000000000001E-11</v>
      </c>
      <c r="U107" s="28">
        <f t="shared" si="36"/>
        <v>2.0149999999999998E-12</v>
      </c>
      <c r="V107" s="28">
        <v>3.0999999999999999E-13</v>
      </c>
      <c r="W107" s="29">
        <v>289.68599999999998</v>
      </c>
      <c r="X107" s="25" t="s">
        <v>104</v>
      </c>
      <c r="Y107" s="25" t="s">
        <v>42</v>
      </c>
    </row>
    <row r="108" spans="1:25" ht="16.5">
      <c r="A108" s="209"/>
      <c r="B108" s="25" t="s">
        <v>167</v>
      </c>
      <c r="C108" s="30">
        <v>-67284.114000000001</v>
      </c>
      <c r="D108" s="30">
        <v>2135.8566999999998</v>
      </c>
      <c r="E108" s="30">
        <v>340.19</v>
      </c>
      <c r="F108" s="32">
        <v>34355</v>
      </c>
      <c r="G108" s="32">
        <v>34356</v>
      </c>
      <c r="H108" s="26">
        <v>-220.31400000000002</v>
      </c>
      <c r="I108" s="26">
        <v>-226.81400000000002</v>
      </c>
      <c r="J108" s="26">
        <f t="shared" si="32"/>
        <v>-223.56400000000002</v>
      </c>
      <c r="K108" s="26">
        <v>560.5</v>
      </c>
      <c r="L108" s="26">
        <v>567</v>
      </c>
      <c r="M108" s="26">
        <f t="shared" si="33"/>
        <v>563.75</v>
      </c>
      <c r="N108" s="27">
        <v>560.5</v>
      </c>
      <c r="O108" s="27">
        <v>567</v>
      </c>
      <c r="P108" s="27">
        <v>563.75</v>
      </c>
      <c r="Q108" s="27">
        <f t="shared" si="34"/>
        <v>6.5</v>
      </c>
      <c r="R108" s="25" t="s">
        <v>33</v>
      </c>
      <c r="S108" s="28">
        <f t="shared" si="35"/>
        <v>1.2739999999999999E-8</v>
      </c>
      <c r="T108" s="28">
        <v>1.9599999999999998E-9</v>
      </c>
      <c r="U108" s="28" t="str">
        <f t="shared" si="36"/>
        <v>-</v>
      </c>
      <c r="V108" s="28" t="s">
        <v>34</v>
      </c>
      <c r="W108" s="29">
        <v>265.08599999999996</v>
      </c>
      <c r="X108" s="25" t="s">
        <v>104</v>
      </c>
      <c r="Y108" s="25" t="s">
        <v>36</v>
      </c>
    </row>
    <row r="109" spans="1:25" ht="16.5">
      <c r="A109" s="209"/>
      <c r="B109" s="25" t="s">
        <v>168</v>
      </c>
      <c r="C109" s="30">
        <v>-67284.114000000001</v>
      </c>
      <c r="D109" s="30">
        <v>2135.8566999999998</v>
      </c>
      <c r="E109" s="30">
        <v>340.19</v>
      </c>
      <c r="F109" s="32">
        <v>34356</v>
      </c>
      <c r="G109" s="32">
        <v>34357</v>
      </c>
      <c r="H109" s="26">
        <v>-257.81400000000002</v>
      </c>
      <c r="I109" s="26">
        <v>-264.31400000000002</v>
      </c>
      <c r="J109" s="26">
        <f t="shared" si="32"/>
        <v>-261.06400000000002</v>
      </c>
      <c r="K109" s="26">
        <v>598</v>
      </c>
      <c r="L109" s="26">
        <v>604.5</v>
      </c>
      <c r="M109" s="26">
        <f t="shared" si="33"/>
        <v>601.25</v>
      </c>
      <c r="N109" s="27">
        <v>598</v>
      </c>
      <c r="O109" s="27">
        <v>604.5</v>
      </c>
      <c r="P109" s="27">
        <v>601.25</v>
      </c>
      <c r="Q109" s="27">
        <f t="shared" si="34"/>
        <v>6.5</v>
      </c>
      <c r="R109" s="25" t="s">
        <v>33</v>
      </c>
      <c r="S109" s="28">
        <f t="shared" si="35"/>
        <v>3.5749999999999998E-9</v>
      </c>
      <c r="T109" s="28">
        <v>5.4999999999999996E-10</v>
      </c>
      <c r="U109" s="28">
        <f t="shared" si="36"/>
        <v>1.6249999999999999E-11</v>
      </c>
      <c r="V109" s="28">
        <v>2.4999999999999998E-12</v>
      </c>
      <c r="W109" s="29">
        <v>263.78599999999989</v>
      </c>
      <c r="X109" s="25" t="s">
        <v>104</v>
      </c>
      <c r="Y109" s="25" t="s">
        <v>42</v>
      </c>
    </row>
    <row r="110" spans="1:25" ht="16.5">
      <c r="A110" s="209"/>
      <c r="B110" s="25" t="s">
        <v>169</v>
      </c>
      <c r="C110" s="30">
        <v>-67284.114000000001</v>
      </c>
      <c r="D110" s="30">
        <v>2135.8566999999998</v>
      </c>
      <c r="E110" s="30">
        <v>340.19</v>
      </c>
      <c r="F110" s="32">
        <v>34360</v>
      </c>
      <c r="G110" s="32">
        <v>34361</v>
      </c>
      <c r="H110" s="26">
        <v>-319.81400000000002</v>
      </c>
      <c r="I110" s="26">
        <v>-326.31400000000002</v>
      </c>
      <c r="J110" s="26">
        <f t="shared" si="32"/>
        <v>-323.06400000000002</v>
      </c>
      <c r="K110" s="26">
        <v>660</v>
      </c>
      <c r="L110" s="26">
        <v>666.5</v>
      </c>
      <c r="M110" s="26">
        <f t="shared" si="33"/>
        <v>663.25</v>
      </c>
      <c r="N110" s="27">
        <v>660</v>
      </c>
      <c r="O110" s="27">
        <v>666.5</v>
      </c>
      <c r="P110" s="27">
        <v>663.25</v>
      </c>
      <c r="Q110" s="27">
        <f t="shared" si="34"/>
        <v>6.5</v>
      </c>
      <c r="R110" s="25" t="s">
        <v>33</v>
      </c>
      <c r="S110" s="28">
        <f t="shared" si="35"/>
        <v>1.0204999999999999E-8</v>
      </c>
      <c r="T110" s="28">
        <v>1.57E-9</v>
      </c>
      <c r="U110" s="28" t="str">
        <f t="shared" si="36"/>
        <v>-</v>
      </c>
      <c r="V110" s="28" t="s">
        <v>34</v>
      </c>
      <c r="W110" s="29">
        <v>263.88599999999991</v>
      </c>
      <c r="X110" s="25" t="s">
        <v>104</v>
      </c>
      <c r="Y110" s="25" t="s">
        <v>36</v>
      </c>
    </row>
    <row r="111" spans="1:25" ht="16.5">
      <c r="A111" s="209"/>
      <c r="B111" s="25" t="s">
        <v>170</v>
      </c>
      <c r="C111" s="30">
        <v>-67284.114000000001</v>
      </c>
      <c r="D111" s="30">
        <v>2135.8566999999998</v>
      </c>
      <c r="E111" s="30">
        <v>340.19</v>
      </c>
      <c r="F111" s="32">
        <v>34375</v>
      </c>
      <c r="G111" s="32">
        <v>34377</v>
      </c>
      <c r="H111" s="26">
        <v>-395.31400000000002</v>
      </c>
      <c r="I111" s="26">
        <v>-401.81400000000002</v>
      </c>
      <c r="J111" s="26">
        <f t="shared" si="32"/>
        <v>-398.56400000000002</v>
      </c>
      <c r="K111" s="26">
        <v>735.5</v>
      </c>
      <c r="L111" s="26">
        <v>742</v>
      </c>
      <c r="M111" s="26">
        <f t="shared" si="33"/>
        <v>738.75</v>
      </c>
      <c r="N111" s="27">
        <v>735.5</v>
      </c>
      <c r="O111" s="27">
        <v>742</v>
      </c>
      <c r="P111" s="27">
        <v>738.75</v>
      </c>
      <c r="Q111" s="27">
        <f t="shared" si="34"/>
        <v>6.5</v>
      </c>
      <c r="R111" s="25" t="s">
        <v>33</v>
      </c>
      <c r="S111" s="28">
        <f t="shared" si="35"/>
        <v>2.2749999999999999E-8</v>
      </c>
      <c r="T111" s="28">
        <v>3.4999999999999999E-9</v>
      </c>
      <c r="U111" s="28">
        <f t="shared" si="36"/>
        <v>2.015E-11</v>
      </c>
      <c r="V111" s="28">
        <v>3.1000000000000001E-12</v>
      </c>
      <c r="W111" s="29">
        <v>265.38599999999991</v>
      </c>
      <c r="X111" s="25" t="s">
        <v>104</v>
      </c>
      <c r="Y111" s="25" t="s">
        <v>42</v>
      </c>
    </row>
    <row r="112" spans="1:25" ht="16.5">
      <c r="A112" s="209"/>
      <c r="B112" s="25" t="s">
        <v>171</v>
      </c>
      <c r="C112" s="30">
        <v>-67284.114000000001</v>
      </c>
      <c r="D112" s="30">
        <v>2135.8566999999998</v>
      </c>
      <c r="E112" s="30">
        <v>340.19</v>
      </c>
      <c r="F112" s="32">
        <v>34361</v>
      </c>
      <c r="G112" s="32">
        <v>34362</v>
      </c>
      <c r="H112" s="26">
        <v>-478.81400000000002</v>
      </c>
      <c r="I112" s="26">
        <v>-485.31400000000002</v>
      </c>
      <c r="J112" s="26">
        <f t="shared" si="32"/>
        <v>-482.06400000000002</v>
      </c>
      <c r="K112" s="26">
        <v>819</v>
      </c>
      <c r="L112" s="26">
        <v>825.5</v>
      </c>
      <c r="M112" s="26">
        <f t="shared" si="33"/>
        <v>822.25</v>
      </c>
      <c r="N112" s="27">
        <v>819</v>
      </c>
      <c r="O112" s="27">
        <v>825.5</v>
      </c>
      <c r="P112" s="27">
        <v>822.25</v>
      </c>
      <c r="Q112" s="27">
        <f t="shared" si="34"/>
        <v>6.5</v>
      </c>
      <c r="R112" s="25" t="s">
        <v>33</v>
      </c>
      <c r="S112" s="28">
        <f t="shared" si="35"/>
        <v>1.56E-9</v>
      </c>
      <c r="T112" s="28">
        <v>2.4E-10</v>
      </c>
      <c r="U112" s="28">
        <f t="shared" si="36"/>
        <v>2.015E-11</v>
      </c>
      <c r="V112" s="28">
        <v>3.1000000000000001E-12</v>
      </c>
      <c r="W112" s="29">
        <v>263.38600000000002</v>
      </c>
      <c r="X112" s="25" t="s">
        <v>104</v>
      </c>
      <c r="Y112" s="25" t="s">
        <v>42</v>
      </c>
    </row>
    <row r="113" spans="1:25" ht="16.5">
      <c r="A113" s="209"/>
      <c r="B113" s="25" t="s">
        <v>172</v>
      </c>
      <c r="C113" s="30">
        <v>-67284.114000000001</v>
      </c>
      <c r="D113" s="30">
        <v>2135.8566999999998</v>
      </c>
      <c r="E113" s="30">
        <v>340.19</v>
      </c>
      <c r="F113" s="32">
        <v>34362</v>
      </c>
      <c r="G113" s="32">
        <v>34364</v>
      </c>
      <c r="H113" s="26">
        <v>-493.31400000000002</v>
      </c>
      <c r="I113" s="26">
        <v>-499.81400000000002</v>
      </c>
      <c r="J113" s="26">
        <f t="shared" si="32"/>
        <v>-496.56400000000002</v>
      </c>
      <c r="K113" s="26">
        <v>833.5</v>
      </c>
      <c r="L113" s="26">
        <v>840</v>
      </c>
      <c r="M113" s="26">
        <f t="shared" si="33"/>
        <v>836.75</v>
      </c>
      <c r="N113" s="27">
        <v>833.5</v>
      </c>
      <c r="O113" s="27">
        <v>840</v>
      </c>
      <c r="P113" s="27">
        <v>836.75</v>
      </c>
      <c r="Q113" s="27">
        <f t="shared" si="34"/>
        <v>6.5</v>
      </c>
      <c r="R113" s="25" t="s">
        <v>173</v>
      </c>
      <c r="S113" s="28">
        <f t="shared" si="35"/>
        <v>1.7615E-7</v>
      </c>
      <c r="T113" s="28">
        <v>2.7100000000000001E-8</v>
      </c>
      <c r="U113" s="28" t="str">
        <f t="shared" si="36"/>
        <v>-</v>
      </c>
      <c r="V113" s="28" t="s">
        <v>34</v>
      </c>
      <c r="W113" s="29">
        <v>263.48600000000005</v>
      </c>
      <c r="X113" s="25" t="s">
        <v>104</v>
      </c>
      <c r="Y113" s="25" t="s">
        <v>36</v>
      </c>
    </row>
    <row r="114" spans="1:25" ht="16.5">
      <c r="A114" s="209"/>
      <c r="B114" s="25" t="s">
        <v>174</v>
      </c>
      <c r="C114" s="30">
        <v>-67284.114000000001</v>
      </c>
      <c r="D114" s="30">
        <v>2135.8566999999998</v>
      </c>
      <c r="E114" s="30">
        <v>340.19</v>
      </c>
      <c r="F114" s="32">
        <v>34364</v>
      </c>
      <c r="G114" s="32">
        <v>34365</v>
      </c>
      <c r="H114" s="26">
        <v>-516.81400000000008</v>
      </c>
      <c r="I114" s="26">
        <v>-523.31400000000008</v>
      </c>
      <c r="J114" s="26">
        <f t="shared" si="32"/>
        <v>-520.06400000000008</v>
      </c>
      <c r="K114" s="26">
        <v>857</v>
      </c>
      <c r="L114" s="26">
        <v>863.5</v>
      </c>
      <c r="M114" s="26">
        <f t="shared" si="33"/>
        <v>860.25</v>
      </c>
      <c r="N114" s="27">
        <v>857</v>
      </c>
      <c r="O114" s="27">
        <v>863.5</v>
      </c>
      <c r="P114" s="27">
        <v>860.25</v>
      </c>
      <c r="Q114" s="27">
        <f t="shared" si="34"/>
        <v>6.5</v>
      </c>
      <c r="R114" s="25" t="s">
        <v>173</v>
      </c>
      <c r="S114" s="28">
        <f t="shared" si="35"/>
        <v>2.6650000000000004E-8</v>
      </c>
      <c r="T114" s="28">
        <v>4.1000000000000003E-9</v>
      </c>
      <c r="U114" s="28">
        <f t="shared" si="36"/>
        <v>2.2749999999999999E-13</v>
      </c>
      <c r="V114" s="28">
        <v>3.5000000000000002E-14</v>
      </c>
      <c r="W114" s="29">
        <v>264.38600000000002</v>
      </c>
      <c r="X114" s="25" t="s">
        <v>104</v>
      </c>
      <c r="Y114" s="25" t="s">
        <v>42</v>
      </c>
    </row>
    <row r="115" spans="1:25" ht="16.5">
      <c r="A115" s="209"/>
      <c r="B115" s="25" t="s">
        <v>175</v>
      </c>
      <c r="C115" s="30">
        <v>-67284.114000000001</v>
      </c>
      <c r="D115" s="30">
        <v>2135.8566999999998</v>
      </c>
      <c r="E115" s="30">
        <v>340.19</v>
      </c>
      <c r="F115" s="32">
        <v>34372</v>
      </c>
      <c r="G115" s="32">
        <v>34375</v>
      </c>
      <c r="H115" s="26">
        <v>-539.81400000000008</v>
      </c>
      <c r="I115" s="26">
        <v>-546.31400000000008</v>
      </c>
      <c r="J115" s="26">
        <f t="shared" si="32"/>
        <v>-543.06400000000008</v>
      </c>
      <c r="K115" s="26">
        <v>880</v>
      </c>
      <c r="L115" s="26">
        <v>886.5</v>
      </c>
      <c r="M115" s="26">
        <f t="shared" si="33"/>
        <v>883.25</v>
      </c>
      <c r="N115" s="27">
        <v>880</v>
      </c>
      <c r="O115" s="27">
        <v>886.5</v>
      </c>
      <c r="P115" s="27">
        <v>883.25</v>
      </c>
      <c r="Q115" s="27">
        <f t="shared" si="34"/>
        <v>6.5</v>
      </c>
      <c r="R115" s="25" t="s">
        <v>173</v>
      </c>
      <c r="S115" s="28">
        <f t="shared" si="35"/>
        <v>2.7105000000000003E-7</v>
      </c>
      <c r="T115" s="28">
        <v>4.1700000000000003E-8</v>
      </c>
      <c r="U115" s="28" t="str">
        <f t="shared" si="36"/>
        <v>-</v>
      </c>
      <c r="V115" s="28" t="s">
        <v>34</v>
      </c>
      <c r="W115" s="29">
        <v>264.28599999999989</v>
      </c>
      <c r="X115" s="25" t="s">
        <v>110</v>
      </c>
      <c r="Y115" s="25" t="s">
        <v>36</v>
      </c>
    </row>
    <row r="116" spans="1:25" ht="16.5">
      <c r="A116" s="209"/>
      <c r="B116" s="25" t="s">
        <v>176</v>
      </c>
      <c r="C116" s="30">
        <v>-67284.114000000001</v>
      </c>
      <c r="D116" s="30">
        <v>2135.8566999999998</v>
      </c>
      <c r="E116" s="30">
        <v>340.19</v>
      </c>
      <c r="F116" s="32">
        <v>34365</v>
      </c>
      <c r="G116" s="32">
        <v>34369</v>
      </c>
      <c r="H116" s="26">
        <v>-559.81400000000008</v>
      </c>
      <c r="I116" s="26">
        <v>-566.31400000000008</v>
      </c>
      <c r="J116" s="26">
        <f t="shared" si="32"/>
        <v>-563.06400000000008</v>
      </c>
      <c r="K116" s="26">
        <v>900</v>
      </c>
      <c r="L116" s="26">
        <v>906.5</v>
      </c>
      <c r="M116" s="26">
        <f t="shared" si="33"/>
        <v>903.25</v>
      </c>
      <c r="N116" s="27">
        <v>900</v>
      </c>
      <c r="O116" s="27">
        <v>906.5</v>
      </c>
      <c r="P116" s="27">
        <v>903.25</v>
      </c>
      <c r="Q116" s="27">
        <f t="shared" si="34"/>
        <v>6.5</v>
      </c>
      <c r="R116" s="25" t="s">
        <v>173</v>
      </c>
      <c r="S116" s="28">
        <f t="shared" si="35"/>
        <v>3.2499999999999998E-11</v>
      </c>
      <c r="T116" s="28">
        <v>4.9999999999999997E-12</v>
      </c>
      <c r="U116" s="28">
        <f t="shared" si="36"/>
        <v>2.0150000000000002E-9</v>
      </c>
      <c r="V116" s="28">
        <v>3.1000000000000002E-10</v>
      </c>
      <c r="W116" s="29">
        <v>264.08599999999996</v>
      </c>
      <c r="X116" s="25" t="s">
        <v>104</v>
      </c>
      <c r="Y116" s="25" t="s">
        <v>42</v>
      </c>
    </row>
    <row r="117" spans="1:25" ht="16.5">
      <c r="A117" s="209"/>
      <c r="B117" s="25" t="s">
        <v>177</v>
      </c>
      <c r="C117" s="30">
        <v>-67284.114000000001</v>
      </c>
      <c r="D117" s="30">
        <v>2135.8566999999998</v>
      </c>
      <c r="E117" s="30">
        <v>340.19</v>
      </c>
      <c r="F117" s="32">
        <v>34479</v>
      </c>
      <c r="G117" s="32">
        <v>34481</v>
      </c>
      <c r="H117" s="26">
        <v>-624.51400000000012</v>
      </c>
      <c r="I117" s="26">
        <v>-631.01400000000012</v>
      </c>
      <c r="J117" s="26">
        <f t="shared" si="32"/>
        <v>-627.76400000000012</v>
      </c>
      <c r="K117" s="26">
        <v>964.7</v>
      </c>
      <c r="L117" s="26">
        <v>971.2</v>
      </c>
      <c r="M117" s="26">
        <f t="shared" si="33"/>
        <v>967.95</v>
      </c>
      <c r="N117" s="27">
        <v>964.7</v>
      </c>
      <c r="O117" s="27">
        <v>971.2</v>
      </c>
      <c r="P117" s="27">
        <v>967.95</v>
      </c>
      <c r="Q117" s="27">
        <f t="shared" si="34"/>
        <v>6.5</v>
      </c>
      <c r="R117" s="25" t="s">
        <v>178</v>
      </c>
      <c r="S117" s="28">
        <f t="shared" si="35"/>
        <v>1.235E-8</v>
      </c>
      <c r="T117" s="28">
        <v>1.9000000000000001E-9</v>
      </c>
      <c r="U117" s="28" t="str">
        <f t="shared" si="36"/>
        <v>-</v>
      </c>
      <c r="V117" s="28" t="s">
        <v>34</v>
      </c>
      <c r="W117" s="29">
        <v>263.58599999999996</v>
      </c>
      <c r="X117" s="25" t="s">
        <v>104</v>
      </c>
      <c r="Y117" s="25" t="s">
        <v>36</v>
      </c>
    </row>
    <row r="118" spans="1:25" ht="16.5">
      <c r="A118" s="209"/>
      <c r="B118" s="25" t="s">
        <v>179</v>
      </c>
      <c r="C118" s="30">
        <v>-67284.114000000001</v>
      </c>
      <c r="D118" s="30">
        <v>2135.8566999999998</v>
      </c>
      <c r="E118" s="30">
        <v>340.19</v>
      </c>
      <c r="F118" s="32">
        <v>34476</v>
      </c>
      <c r="G118" s="32">
        <v>34479</v>
      </c>
      <c r="H118" s="26">
        <v>-655.31400000000008</v>
      </c>
      <c r="I118" s="26">
        <v>-661.81400000000008</v>
      </c>
      <c r="J118" s="26">
        <f t="shared" si="32"/>
        <v>-658.56400000000008</v>
      </c>
      <c r="K118" s="26">
        <v>995.5</v>
      </c>
      <c r="L118" s="26">
        <v>1002</v>
      </c>
      <c r="M118" s="26">
        <f t="shared" si="33"/>
        <v>998.75</v>
      </c>
      <c r="N118" s="27">
        <v>995.5</v>
      </c>
      <c r="O118" s="27">
        <v>1002</v>
      </c>
      <c r="P118" s="27">
        <v>998.75</v>
      </c>
      <c r="Q118" s="27">
        <f t="shared" si="34"/>
        <v>6.5</v>
      </c>
      <c r="R118" s="25" t="s">
        <v>173</v>
      </c>
      <c r="S118" s="28">
        <f t="shared" si="35"/>
        <v>3.8350000000000002E-11</v>
      </c>
      <c r="T118" s="28">
        <v>5.9000000000000003E-12</v>
      </c>
      <c r="U118" s="28">
        <f t="shared" si="36"/>
        <v>2.0150000000000002E-9</v>
      </c>
      <c r="V118" s="28">
        <v>3.1000000000000002E-10</v>
      </c>
      <c r="W118" s="29">
        <v>263.98600000000005</v>
      </c>
      <c r="X118" s="25" t="s">
        <v>104</v>
      </c>
      <c r="Y118" s="25" t="s">
        <v>42</v>
      </c>
    </row>
    <row r="119" spans="1:25">
      <c r="A119" s="209"/>
      <c r="B119" s="209"/>
      <c r="C119" s="209"/>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row>
    <row r="120" spans="1:25" ht="16.5">
      <c r="A120" s="209" t="s">
        <v>180</v>
      </c>
      <c r="B120" s="25" t="s">
        <v>181</v>
      </c>
      <c r="C120" s="30">
        <v>-66002.807000000001</v>
      </c>
      <c r="D120" s="30">
        <v>1871.9229</v>
      </c>
      <c r="E120" s="30">
        <v>269.82</v>
      </c>
      <c r="F120" s="32">
        <v>34303</v>
      </c>
      <c r="G120" s="32">
        <v>34304</v>
      </c>
      <c r="H120" s="26">
        <v>16.321000000000026</v>
      </c>
      <c r="I120" s="26">
        <v>9.8210000000000264</v>
      </c>
      <c r="J120" s="26">
        <f t="shared" ref="J120:J139" si="37">(H120+I120)/2</f>
        <v>13.071000000000026</v>
      </c>
      <c r="K120" s="26">
        <v>253.5</v>
      </c>
      <c r="L120" s="26">
        <v>260</v>
      </c>
      <c r="M120" s="26">
        <f t="shared" ref="M120:M139" si="38">(K120+L120)/2</f>
        <v>256.75</v>
      </c>
      <c r="N120" s="27">
        <v>253.5</v>
      </c>
      <c r="O120" s="27">
        <v>260</v>
      </c>
      <c r="P120" s="27">
        <v>256.75</v>
      </c>
      <c r="Q120" s="27">
        <f t="shared" ref="Q120:Q139" si="39">L120-K120</f>
        <v>6.5</v>
      </c>
      <c r="R120" s="25" t="s">
        <v>33</v>
      </c>
      <c r="S120" s="28">
        <f t="shared" ref="S120:S139" si="40">T120*Q120</f>
        <v>3.7440000000000002E-7</v>
      </c>
      <c r="T120" s="28">
        <v>5.76E-8</v>
      </c>
      <c r="U120" s="28" t="str">
        <f t="shared" ref="U120:U139" si="41">IF(V120="-","-",V120*Q120)</f>
        <v>-</v>
      </c>
      <c r="V120" s="28" t="s">
        <v>34</v>
      </c>
      <c r="W120" s="29">
        <v>235.32100000000003</v>
      </c>
      <c r="X120" s="25" t="s">
        <v>110</v>
      </c>
      <c r="Y120" s="25" t="s">
        <v>36</v>
      </c>
    </row>
    <row r="121" spans="1:25" ht="16.5">
      <c r="A121" s="209"/>
      <c r="B121" s="25" t="s">
        <v>182</v>
      </c>
      <c r="C121" s="30">
        <v>-66002.807000000001</v>
      </c>
      <c r="D121" s="30">
        <v>1871.9229</v>
      </c>
      <c r="E121" s="30">
        <v>269.82</v>
      </c>
      <c r="F121" s="32">
        <v>34325</v>
      </c>
      <c r="G121" s="32">
        <v>34326</v>
      </c>
      <c r="H121" s="26">
        <v>-24.678999999999974</v>
      </c>
      <c r="I121" s="26">
        <v>-31.178999999999974</v>
      </c>
      <c r="J121" s="26">
        <f t="shared" si="37"/>
        <v>-27.928999999999974</v>
      </c>
      <c r="K121" s="26">
        <v>294.5</v>
      </c>
      <c r="L121" s="26">
        <v>301</v>
      </c>
      <c r="M121" s="26">
        <f t="shared" si="38"/>
        <v>297.75</v>
      </c>
      <c r="N121" s="27">
        <v>294.5</v>
      </c>
      <c r="O121" s="27">
        <v>301</v>
      </c>
      <c r="P121" s="27">
        <v>297.75</v>
      </c>
      <c r="Q121" s="27">
        <f t="shared" si="39"/>
        <v>6.5</v>
      </c>
      <c r="R121" s="25" t="s">
        <v>33</v>
      </c>
      <c r="S121" s="28">
        <f t="shared" si="40"/>
        <v>9.6850000000000004E-9</v>
      </c>
      <c r="T121" s="28">
        <v>1.49E-9</v>
      </c>
      <c r="U121" s="28" t="str">
        <f t="shared" si="41"/>
        <v>-</v>
      </c>
      <c r="V121" s="28" t="s">
        <v>34</v>
      </c>
      <c r="W121" s="29">
        <v>234.84100000000001</v>
      </c>
      <c r="X121" s="25" t="s">
        <v>104</v>
      </c>
      <c r="Y121" s="25" t="s">
        <v>36</v>
      </c>
    </row>
    <row r="122" spans="1:25" ht="16.5">
      <c r="A122" s="209"/>
      <c r="B122" s="25" t="s">
        <v>183</v>
      </c>
      <c r="C122" s="30">
        <v>-66002.807000000001</v>
      </c>
      <c r="D122" s="30">
        <v>1871.9229</v>
      </c>
      <c r="E122" s="30">
        <v>269.82</v>
      </c>
      <c r="F122" s="32">
        <v>34341</v>
      </c>
      <c r="G122" s="32">
        <v>34343</v>
      </c>
      <c r="H122" s="26">
        <v>-65.678999999999974</v>
      </c>
      <c r="I122" s="26">
        <v>-72.178999999999974</v>
      </c>
      <c r="J122" s="26">
        <f t="shared" si="37"/>
        <v>-68.928999999999974</v>
      </c>
      <c r="K122" s="26">
        <v>335.5</v>
      </c>
      <c r="L122" s="26">
        <v>342</v>
      </c>
      <c r="M122" s="26">
        <f t="shared" si="38"/>
        <v>338.75</v>
      </c>
      <c r="N122" s="27">
        <v>335.5</v>
      </c>
      <c r="O122" s="27">
        <v>342</v>
      </c>
      <c r="P122" s="27">
        <v>338.75</v>
      </c>
      <c r="Q122" s="27">
        <f t="shared" si="39"/>
        <v>6.5</v>
      </c>
      <c r="R122" s="25" t="s">
        <v>33</v>
      </c>
      <c r="S122" s="28">
        <f t="shared" si="40"/>
        <v>2.431E-7</v>
      </c>
      <c r="T122" s="28">
        <v>3.7399999999999997E-8</v>
      </c>
      <c r="U122" s="28" t="str">
        <f t="shared" si="41"/>
        <v>-</v>
      </c>
      <c r="V122" s="28" t="s">
        <v>34</v>
      </c>
      <c r="W122" s="29">
        <v>234.92099999999999</v>
      </c>
      <c r="X122" s="25" t="s">
        <v>110</v>
      </c>
      <c r="Y122" s="25" t="s">
        <v>36</v>
      </c>
    </row>
    <row r="123" spans="1:25" ht="16.5">
      <c r="A123" s="209"/>
      <c r="B123" s="25" t="s">
        <v>184</v>
      </c>
      <c r="C123" s="30">
        <v>-66002.807000000001</v>
      </c>
      <c r="D123" s="30">
        <v>1871.9229</v>
      </c>
      <c r="E123" s="30">
        <v>269.82</v>
      </c>
      <c r="F123" s="32">
        <v>34343</v>
      </c>
      <c r="G123" s="32">
        <v>34344</v>
      </c>
      <c r="H123" s="26">
        <v>-95.678999999999974</v>
      </c>
      <c r="I123" s="26">
        <v>-102.17899999999997</v>
      </c>
      <c r="J123" s="26">
        <f t="shared" si="37"/>
        <v>-98.928999999999974</v>
      </c>
      <c r="K123" s="26">
        <v>365.5</v>
      </c>
      <c r="L123" s="26">
        <v>372</v>
      </c>
      <c r="M123" s="26">
        <f t="shared" si="38"/>
        <v>368.75</v>
      </c>
      <c r="N123" s="27">
        <v>365.5</v>
      </c>
      <c r="O123" s="27">
        <v>372</v>
      </c>
      <c r="P123" s="27">
        <v>368.75</v>
      </c>
      <c r="Q123" s="27">
        <f t="shared" si="39"/>
        <v>6.5</v>
      </c>
      <c r="R123" s="25" t="s">
        <v>33</v>
      </c>
      <c r="S123" s="28">
        <f t="shared" si="40"/>
        <v>3.8480000000000003E-6</v>
      </c>
      <c r="T123" s="28">
        <v>5.9200000000000001E-7</v>
      </c>
      <c r="U123" s="28" t="str">
        <f t="shared" si="41"/>
        <v>-</v>
      </c>
      <c r="V123" s="28" t="s">
        <v>34</v>
      </c>
      <c r="W123" s="29">
        <v>235.13100000000009</v>
      </c>
      <c r="X123" s="25" t="s">
        <v>110</v>
      </c>
      <c r="Y123" s="25" t="s">
        <v>36</v>
      </c>
    </row>
    <row r="124" spans="1:25" ht="16.5">
      <c r="A124" s="209"/>
      <c r="B124" s="25" t="s">
        <v>185</v>
      </c>
      <c r="C124" s="30">
        <v>-66002.807000000001</v>
      </c>
      <c r="D124" s="30">
        <v>1871.9229</v>
      </c>
      <c r="E124" s="30">
        <v>269.82</v>
      </c>
      <c r="F124" s="32">
        <v>34320</v>
      </c>
      <c r="G124" s="32">
        <v>34321</v>
      </c>
      <c r="H124" s="26">
        <v>-279.47899999999993</v>
      </c>
      <c r="I124" s="26">
        <v>-285.97899999999993</v>
      </c>
      <c r="J124" s="26">
        <f t="shared" si="37"/>
        <v>-282.72899999999993</v>
      </c>
      <c r="K124" s="26">
        <v>549.29999999999995</v>
      </c>
      <c r="L124" s="26">
        <v>555.79999999999995</v>
      </c>
      <c r="M124" s="26">
        <f t="shared" si="38"/>
        <v>552.54999999999995</v>
      </c>
      <c r="N124" s="27">
        <v>549.29999999999995</v>
      </c>
      <c r="O124" s="27">
        <v>555.79999999999995</v>
      </c>
      <c r="P124" s="27">
        <v>552.54999999999995</v>
      </c>
      <c r="Q124" s="27">
        <f t="shared" si="39"/>
        <v>6.5</v>
      </c>
      <c r="R124" s="25" t="s">
        <v>33</v>
      </c>
      <c r="S124" s="28">
        <f t="shared" si="40"/>
        <v>1.0985E-8</v>
      </c>
      <c r="T124" s="28">
        <v>1.69E-9</v>
      </c>
      <c r="U124" s="28" t="str">
        <f t="shared" si="41"/>
        <v>-</v>
      </c>
      <c r="V124" s="28" t="s">
        <v>34</v>
      </c>
      <c r="W124" s="29">
        <v>229.98099999999999</v>
      </c>
      <c r="X124" s="25" t="s">
        <v>104</v>
      </c>
      <c r="Y124" s="25" t="s">
        <v>36</v>
      </c>
    </row>
    <row r="125" spans="1:25" ht="16.5">
      <c r="A125" s="209"/>
      <c r="B125" s="25" t="s">
        <v>186</v>
      </c>
      <c r="C125" s="30">
        <v>-66002.807000000001</v>
      </c>
      <c r="D125" s="30">
        <v>1871.9229</v>
      </c>
      <c r="E125" s="30">
        <v>269.82</v>
      </c>
      <c r="F125" s="32">
        <v>34371</v>
      </c>
      <c r="G125" s="32">
        <v>34372</v>
      </c>
      <c r="H125" s="26">
        <v>-326.67899999999997</v>
      </c>
      <c r="I125" s="26">
        <v>-333.17899999999997</v>
      </c>
      <c r="J125" s="26">
        <f t="shared" si="37"/>
        <v>-329.92899999999997</v>
      </c>
      <c r="K125" s="26">
        <v>596.5</v>
      </c>
      <c r="L125" s="26">
        <v>603</v>
      </c>
      <c r="M125" s="26">
        <f t="shared" si="38"/>
        <v>599.75</v>
      </c>
      <c r="N125" s="27">
        <v>596.5</v>
      </c>
      <c r="O125" s="27">
        <v>603</v>
      </c>
      <c r="P125" s="27">
        <v>599.75</v>
      </c>
      <c r="Q125" s="27">
        <f t="shared" si="39"/>
        <v>6.5</v>
      </c>
      <c r="R125" s="25" t="s">
        <v>33</v>
      </c>
      <c r="S125" s="28">
        <f t="shared" si="40"/>
        <v>5.4014999999999998E-8</v>
      </c>
      <c r="T125" s="28">
        <v>8.3099999999999996E-9</v>
      </c>
      <c r="U125" s="28" t="str">
        <f t="shared" si="41"/>
        <v>-</v>
      </c>
      <c r="V125" s="28" t="s">
        <v>34</v>
      </c>
      <c r="W125" s="29">
        <v>230.51100000000008</v>
      </c>
      <c r="X125" s="25" t="s">
        <v>104</v>
      </c>
      <c r="Y125" s="25" t="s">
        <v>36</v>
      </c>
    </row>
    <row r="126" spans="1:25" ht="16.5">
      <c r="A126" s="209"/>
      <c r="B126" s="25" t="s">
        <v>187</v>
      </c>
      <c r="C126" s="30">
        <v>-66002.807000000001</v>
      </c>
      <c r="D126" s="30">
        <v>1871.9229</v>
      </c>
      <c r="E126" s="30">
        <v>269.82</v>
      </c>
      <c r="F126" s="32">
        <v>34373</v>
      </c>
      <c r="G126" s="32">
        <v>34374</v>
      </c>
      <c r="H126" s="26">
        <v>-342.17899999999997</v>
      </c>
      <c r="I126" s="26">
        <v>-348.67899999999997</v>
      </c>
      <c r="J126" s="26">
        <f t="shared" si="37"/>
        <v>-345.42899999999997</v>
      </c>
      <c r="K126" s="26">
        <v>612</v>
      </c>
      <c r="L126" s="26">
        <v>618.5</v>
      </c>
      <c r="M126" s="26">
        <f t="shared" si="38"/>
        <v>615.25</v>
      </c>
      <c r="N126" s="27">
        <v>612</v>
      </c>
      <c r="O126" s="27">
        <v>618.5</v>
      </c>
      <c r="P126" s="27">
        <v>615.25</v>
      </c>
      <c r="Q126" s="27">
        <f t="shared" si="39"/>
        <v>6.5</v>
      </c>
      <c r="R126" s="25" t="s">
        <v>33</v>
      </c>
      <c r="S126" s="28">
        <f t="shared" si="40"/>
        <v>3.3150000000000002E-8</v>
      </c>
      <c r="T126" s="28">
        <v>5.1000000000000002E-9</v>
      </c>
      <c r="U126" s="28" t="str">
        <f t="shared" si="41"/>
        <v>-</v>
      </c>
      <c r="V126" s="28" t="s">
        <v>34</v>
      </c>
      <c r="W126" s="29">
        <v>230.50099999999998</v>
      </c>
      <c r="X126" s="25" t="s">
        <v>104</v>
      </c>
      <c r="Y126" s="25" t="s">
        <v>36</v>
      </c>
    </row>
    <row r="127" spans="1:25" ht="16.5">
      <c r="A127" s="209"/>
      <c r="B127" s="25" t="s">
        <v>188</v>
      </c>
      <c r="C127" s="30">
        <v>-66002.807000000001</v>
      </c>
      <c r="D127" s="30">
        <v>1871.9229</v>
      </c>
      <c r="E127" s="30">
        <v>269.82</v>
      </c>
      <c r="F127" s="32">
        <v>34382</v>
      </c>
      <c r="G127" s="32">
        <v>34384</v>
      </c>
      <c r="H127" s="26">
        <v>-371.67899999999997</v>
      </c>
      <c r="I127" s="26">
        <v>-378.17899999999997</v>
      </c>
      <c r="J127" s="26">
        <f t="shared" si="37"/>
        <v>-374.92899999999997</v>
      </c>
      <c r="K127" s="26">
        <v>641.5</v>
      </c>
      <c r="L127" s="26">
        <v>648</v>
      </c>
      <c r="M127" s="26">
        <f t="shared" si="38"/>
        <v>644.75</v>
      </c>
      <c r="N127" s="27">
        <v>641.5</v>
      </c>
      <c r="O127" s="27">
        <v>648</v>
      </c>
      <c r="P127" s="27">
        <v>644.75</v>
      </c>
      <c r="Q127" s="27">
        <f t="shared" si="39"/>
        <v>6.5</v>
      </c>
      <c r="R127" s="25" t="s">
        <v>33</v>
      </c>
      <c r="S127" s="28">
        <f t="shared" si="40"/>
        <v>6.9550000000000005E-7</v>
      </c>
      <c r="T127" s="28">
        <v>1.0700000000000001E-7</v>
      </c>
      <c r="U127" s="28" t="str">
        <f t="shared" si="41"/>
        <v>-</v>
      </c>
      <c r="V127" s="28" t="s">
        <v>34</v>
      </c>
      <c r="W127" s="29">
        <v>230.43100000000004</v>
      </c>
      <c r="X127" s="25" t="s">
        <v>110</v>
      </c>
      <c r="Y127" s="25" t="s">
        <v>36</v>
      </c>
    </row>
    <row r="128" spans="1:25" ht="16.5">
      <c r="A128" s="209"/>
      <c r="B128" s="25" t="s">
        <v>189</v>
      </c>
      <c r="C128" s="30">
        <v>-66002.807000000001</v>
      </c>
      <c r="D128" s="30">
        <v>1871.9229</v>
      </c>
      <c r="E128" s="30">
        <v>269.82</v>
      </c>
      <c r="F128" s="32">
        <v>34374</v>
      </c>
      <c r="G128" s="32">
        <v>34375</v>
      </c>
      <c r="H128" s="26">
        <v>-412.17899999999997</v>
      </c>
      <c r="I128" s="26">
        <v>-418.67899999999997</v>
      </c>
      <c r="J128" s="26">
        <f t="shared" si="37"/>
        <v>-415.42899999999997</v>
      </c>
      <c r="K128" s="26">
        <v>682</v>
      </c>
      <c r="L128" s="26">
        <v>688.5</v>
      </c>
      <c r="M128" s="26">
        <f t="shared" si="38"/>
        <v>685.25</v>
      </c>
      <c r="N128" s="27">
        <v>682</v>
      </c>
      <c r="O128" s="27">
        <v>688.5</v>
      </c>
      <c r="P128" s="27">
        <v>685.25</v>
      </c>
      <c r="Q128" s="27">
        <f t="shared" si="39"/>
        <v>6.5</v>
      </c>
      <c r="R128" s="25" t="s">
        <v>33</v>
      </c>
      <c r="S128" s="28">
        <f t="shared" si="40"/>
        <v>5.2714999999999999E-8</v>
      </c>
      <c r="T128" s="28">
        <v>8.1099999999999995E-9</v>
      </c>
      <c r="U128" s="28" t="str">
        <f t="shared" si="41"/>
        <v>-</v>
      </c>
      <c r="V128" s="28" t="s">
        <v>34</v>
      </c>
      <c r="W128" s="29">
        <v>231.74099999999999</v>
      </c>
      <c r="X128" s="25" t="s">
        <v>104</v>
      </c>
      <c r="Y128" s="25" t="s">
        <v>36</v>
      </c>
    </row>
    <row r="129" spans="1:25" ht="16.5">
      <c r="A129" s="209"/>
      <c r="B129" s="25" t="s">
        <v>190</v>
      </c>
      <c r="C129" s="30">
        <v>-66002.807000000001</v>
      </c>
      <c r="D129" s="30">
        <v>1871.9229</v>
      </c>
      <c r="E129" s="30">
        <v>269.82</v>
      </c>
      <c r="F129" s="32">
        <v>34384</v>
      </c>
      <c r="G129" s="32">
        <v>34387</v>
      </c>
      <c r="H129" s="26">
        <v>-423.67899999999997</v>
      </c>
      <c r="I129" s="26">
        <v>-430.17899999999997</v>
      </c>
      <c r="J129" s="26">
        <f t="shared" si="37"/>
        <v>-426.92899999999997</v>
      </c>
      <c r="K129" s="26">
        <v>693.5</v>
      </c>
      <c r="L129" s="26">
        <v>700</v>
      </c>
      <c r="M129" s="26">
        <f t="shared" si="38"/>
        <v>696.75</v>
      </c>
      <c r="N129" s="27">
        <v>693.5</v>
      </c>
      <c r="O129" s="27">
        <v>700</v>
      </c>
      <c r="P129" s="27">
        <v>696.75</v>
      </c>
      <c r="Q129" s="27">
        <f t="shared" si="39"/>
        <v>6.5</v>
      </c>
      <c r="R129" s="25" t="s">
        <v>33</v>
      </c>
      <c r="S129" s="28">
        <f t="shared" si="40"/>
        <v>6.1294999999999999E-7</v>
      </c>
      <c r="T129" s="28">
        <v>9.4300000000000004E-8</v>
      </c>
      <c r="U129" s="28" t="str">
        <f t="shared" si="41"/>
        <v>-</v>
      </c>
      <c r="V129" s="28" t="s">
        <v>34</v>
      </c>
      <c r="W129" s="29">
        <v>231.87100000000009</v>
      </c>
      <c r="X129" s="25" t="s">
        <v>110</v>
      </c>
      <c r="Y129" s="25" t="s">
        <v>36</v>
      </c>
    </row>
    <row r="130" spans="1:25" ht="16.5">
      <c r="A130" s="209"/>
      <c r="B130" s="25" t="s">
        <v>191</v>
      </c>
      <c r="C130" s="30">
        <v>-66002.807000000001</v>
      </c>
      <c r="D130" s="30">
        <v>1871.9229</v>
      </c>
      <c r="E130" s="30">
        <v>269.82</v>
      </c>
      <c r="F130" s="32">
        <v>34375</v>
      </c>
      <c r="G130" s="32">
        <v>34376</v>
      </c>
      <c r="H130" s="26">
        <v>-446.67899999999997</v>
      </c>
      <c r="I130" s="26">
        <v>-453.17899999999997</v>
      </c>
      <c r="J130" s="26">
        <f t="shared" si="37"/>
        <v>-449.92899999999997</v>
      </c>
      <c r="K130" s="26">
        <v>716.5</v>
      </c>
      <c r="L130" s="26">
        <v>723</v>
      </c>
      <c r="M130" s="26">
        <f t="shared" si="38"/>
        <v>719.75</v>
      </c>
      <c r="N130" s="27">
        <v>716.5</v>
      </c>
      <c r="O130" s="27">
        <v>723</v>
      </c>
      <c r="P130" s="27">
        <v>719.75</v>
      </c>
      <c r="Q130" s="27">
        <f t="shared" si="39"/>
        <v>6.5</v>
      </c>
      <c r="R130" s="25" t="s">
        <v>33</v>
      </c>
      <c r="S130" s="28">
        <f t="shared" si="40"/>
        <v>3.1005E-7</v>
      </c>
      <c r="T130" s="28">
        <v>4.7699999999999997E-8</v>
      </c>
      <c r="U130" s="28" t="str">
        <f t="shared" si="41"/>
        <v>-</v>
      </c>
      <c r="V130" s="28" t="s">
        <v>34</v>
      </c>
      <c r="W130" s="29">
        <v>231.43100000000015</v>
      </c>
      <c r="X130" s="25" t="s">
        <v>110</v>
      </c>
      <c r="Y130" s="25" t="s">
        <v>36</v>
      </c>
    </row>
    <row r="131" spans="1:25" ht="16.5">
      <c r="A131" s="209"/>
      <c r="B131" s="25" t="s">
        <v>192</v>
      </c>
      <c r="C131" s="30">
        <v>-66002.807000000001</v>
      </c>
      <c r="D131" s="30">
        <v>1871.9229</v>
      </c>
      <c r="E131" s="30">
        <v>269.82</v>
      </c>
      <c r="F131" s="32">
        <v>34376</v>
      </c>
      <c r="G131" s="32">
        <v>34377</v>
      </c>
      <c r="H131" s="26">
        <v>-475.67899999999997</v>
      </c>
      <c r="I131" s="26">
        <v>-482.17899999999997</v>
      </c>
      <c r="J131" s="26">
        <f t="shared" si="37"/>
        <v>-478.92899999999997</v>
      </c>
      <c r="K131" s="26">
        <v>745.5</v>
      </c>
      <c r="L131" s="26">
        <v>752</v>
      </c>
      <c r="M131" s="26">
        <f t="shared" si="38"/>
        <v>748.75</v>
      </c>
      <c r="N131" s="27">
        <v>745.5</v>
      </c>
      <c r="O131" s="27">
        <v>752</v>
      </c>
      <c r="P131" s="27">
        <v>748.75</v>
      </c>
      <c r="Q131" s="27">
        <f t="shared" si="39"/>
        <v>6.5</v>
      </c>
      <c r="R131" s="25" t="s">
        <v>33</v>
      </c>
      <c r="S131" s="28">
        <f t="shared" si="40"/>
        <v>8.6450000000000005E-7</v>
      </c>
      <c r="T131" s="28">
        <v>1.3300000000000001E-7</v>
      </c>
      <c r="U131" s="28" t="str">
        <f t="shared" si="41"/>
        <v>-</v>
      </c>
      <c r="V131" s="28" t="s">
        <v>34</v>
      </c>
      <c r="W131" s="29">
        <v>231.07100000000003</v>
      </c>
      <c r="X131" s="25" t="s">
        <v>110</v>
      </c>
      <c r="Y131" s="25" t="s">
        <v>36</v>
      </c>
    </row>
    <row r="132" spans="1:25" ht="16.5">
      <c r="A132" s="209"/>
      <c r="B132" s="25" t="s">
        <v>193</v>
      </c>
      <c r="C132" s="30">
        <v>-66002.807000000001</v>
      </c>
      <c r="D132" s="30">
        <v>1871.9229</v>
      </c>
      <c r="E132" s="30">
        <v>269.82</v>
      </c>
      <c r="F132" s="32">
        <v>34387</v>
      </c>
      <c r="G132" s="32">
        <v>34388</v>
      </c>
      <c r="H132" s="26">
        <v>-512.17899999999997</v>
      </c>
      <c r="I132" s="26">
        <v>-518.67899999999997</v>
      </c>
      <c r="J132" s="26">
        <f t="shared" si="37"/>
        <v>-515.42899999999997</v>
      </c>
      <c r="K132" s="26">
        <v>782</v>
      </c>
      <c r="L132" s="26">
        <v>788.5</v>
      </c>
      <c r="M132" s="26">
        <f t="shared" si="38"/>
        <v>785.25</v>
      </c>
      <c r="N132" s="27">
        <v>782</v>
      </c>
      <c r="O132" s="27">
        <v>788.5</v>
      </c>
      <c r="P132" s="27">
        <v>785.25</v>
      </c>
      <c r="Q132" s="27">
        <f t="shared" si="39"/>
        <v>6.5</v>
      </c>
      <c r="R132" s="25" t="s">
        <v>33</v>
      </c>
      <c r="S132" s="28">
        <f t="shared" si="40"/>
        <v>4.6800000000000003E-11</v>
      </c>
      <c r="T132" s="28">
        <v>7.2E-12</v>
      </c>
      <c r="U132" s="28">
        <f t="shared" si="41"/>
        <v>2.015E-11</v>
      </c>
      <c r="V132" s="28">
        <v>3.1000000000000001E-12</v>
      </c>
      <c r="W132" s="29">
        <v>228.36099999999999</v>
      </c>
      <c r="X132" s="25" t="s">
        <v>104</v>
      </c>
      <c r="Y132" s="25" t="s">
        <v>42</v>
      </c>
    </row>
    <row r="133" spans="1:25" ht="16.5">
      <c r="A133" s="209"/>
      <c r="B133" s="25" t="s">
        <v>194</v>
      </c>
      <c r="C133" s="30">
        <v>-66002.807000000001</v>
      </c>
      <c r="D133" s="30">
        <v>1871.9229</v>
      </c>
      <c r="E133" s="30">
        <v>269.82</v>
      </c>
      <c r="F133" s="32">
        <v>34388</v>
      </c>
      <c r="G133" s="32">
        <v>34389</v>
      </c>
      <c r="H133" s="26">
        <v>-532.67899999999997</v>
      </c>
      <c r="I133" s="26">
        <v>-539.17899999999997</v>
      </c>
      <c r="J133" s="26">
        <f t="shared" si="37"/>
        <v>-535.92899999999997</v>
      </c>
      <c r="K133" s="26">
        <v>802.5</v>
      </c>
      <c r="L133" s="26">
        <v>809</v>
      </c>
      <c r="M133" s="26">
        <f t="shared" si="38"/>
        <v>805.75</v>
      </c>
      <c r="N133" s="27">
        <v>802.5</v>
      </c>
      <c r="O133" s="27">
        <v>809</v>
      </c>
      <c r="P133" s="27">
        <v>805.75</v>
      </c>
      <c r="Q133" s="27">
        <f t="shared" si="39"/>
        <v>6.5</v>
      </c>
      <c r="R133" s="25" t="s">
        <v>33</v>
      </c>
      <c r="S133" s="28">
        <f t="shared" si="40"/>
        <v>4.9465E-7</v>
      </c>
      <c r="T133" s="28">
        <v>7.61E-8</v>
      </c>
      <c r="U133" s="28" t="str">
        <f t="shared" si="41"/>
        <v>-</v>
      </c>
      <c r="V133" s="28" t="s">
        <v>34</v>
      </c>
      <c r="W133" s="29">
        <v>228.101</v>
      </c>
      <c r="X133" s="25" t="s">
        <v>110</v>
      </c>
      <c r="Y133" s="25" t="s">
        <v>36</v>
      </c>
    </row>
    <row r="134" spans="1:25" ht="16.5">
      <c r="A134" s="209"/>
      <c r="B134" s="25" t="s">
        <v>195</v>
      </c>
      <c r="C134" s="30">
        <v>-66002.807000000001</v>
      </c>
      <c r="D134" s="30">
        <v>1871.9229</v>
      </c>
      <c r="E134" s="30">
        <v>269.82</v>
      </c>
      <c r="F134" s="32">
        <v>34389</v>
      </c>
      <c r="G134" s="32">
        <v>34390</v>
      </c>
      <c r="H134" s="26">
        <v>-564.67899999999997</v>
      </c>
      <c r="I134" s="26">
        <v>-571.17899999999997</v>
      </c>
      <c r="J134" s="26">
        <f t="shared" si="37"/>
        <v>-567.92899999999997</v>
      </c>
      <c r="K134" s="26">
        <v>834.5</v>
      </c>
      <c r="L134" s="26">
        <v>841</v>
      </c>
      <c r="M134" s="26">
        <f t="shared" si="38"/>
        <v>837.75</v>
      </c>
      <c r="N134" s="27">
        <v>834.5</v>
      </c>
      <c r="O134" s="27">
        <v>841</v>
      </c>
      <c r="P134" s="27">
        <v>837.75</v>
      </c>
      <c r="Q134" s="27">
        <f t="shared" si="39"/>
        <v>6.5</v>
      </c>
      <c r="R134" s="25" t="s">
        <v>33</v>
      </c>
      <c r="S134" s="28">
        <f t="shared" si="40"/>
        <v>2.1320000000000003E-7</v>
      </c>
      <c r="T134" s="28">
        <v>3.2800000000000003E-8</v>
      </c>
      <c r="U134" s="28" t="str">
        <f t="shared" si="41"/>
        <v>-</v>
      </c>
      <c r="V134" s="28" t="s">
        <v>34</v>
      </c>
      <c r="W134" s="29">
        <v>228.17099999999994</v>
      </c>
      <c r="X134" s="25" t="s">
        <v>110</v>
      </c>
      <c r="Y134" s="25" t="s">
        <v>36</v>
      </c>
    </row>
    <row r="135" spans="1:25" ht="16.5">
      <c r="A135" s="209"/>
      <c r="B135" s="25" t="s">
        <v>196</v>
      </c>
      <c r="C135" s="30">
        <v>-66002.807000000001</v>
      </c>
      <c r="D135" s="30">
        <v>1871.9229</v>
      </c>
      <c r="E135" s="30">
        <v>269.82</v>
      </c>
      <c r="F135" s="32">
        <v>34390</v>
      </c>
      <c r="G135" s="32">
        <v>34392</v>
      </c>
      <c r="H135" s="26">
        <v>-599.17899999999997</v>
      </c>
      <c r="I135" s="26">
        <v>-605.67899999999997</v>
      </c>
      <c r="J135" s="26">
        <f t="shared" si="37"/>
        <v>-602.42899999999997</v>
      </c>
      <c r="K135" s="26">
        <v>869</v>
      </c>
      <c r="L135" s="26">
        <v>875.5</v>
      </c>
      <c r="M135" s="26">
        <f t="shared" si="38"/>
        <v>872.25</v>
      </c>
      <c r="N135" s="27">
        <v>869</v>
      </c>
      <c r="O135" s="27">
        <v>875.5</v>
      </c>
      <c r="P135" s="27">
        <v>872.25</v>
      </c>
      <c r="Q135" s="27">
        <f t="shared" si="39"/>
        <v>6.5</v>
      </c>
      <c r="R135" s="25" t="s">
        <v>33</v>
      </c>
      <c r="S135" s="28">
        <f t="shared" si="40"/>
        <v>5.2974999999999999E-7</v>
      </c>
      <c r="T135" s="28">
        <v>8.1499999999999995E-8</v>
      </c>
      <c r="U135" s="28" t="str">
        <f t="shared" si="41"/>
        <v>-</v>
      </c>
      <c r="V135" s="28" t="s">
        <v>34</v>
      </c>
      <c r="W135" s="29">
        <v>228.09100000000001</v>
      </c>
      <c r="X135" s="25" t="s">
        <v>110</v>
      </c>
      <c r="Y135" s="25" t="s">
        <v>36</v>
      </c>
    </row>
    <row r="136" spans="1:25" ht="16.5">
      <c r="A136" s="209"/>
      <c r="B136" s="25" t="s">
        <v>197</v>
      </c>
      <c r="C136" s="30">
        <v>-66002.807000000001</v>
      </c>
      <c r="D136" s="30">
        <v>1871.9229</v>
      </c>
      <c r="E136" s="30">
        <v>269.82</v>
      </c>
      <c r="F136" s="32">
        <v>34350</v>
      </c>
      <c r="G136" s="32">
        <v>34354</v>
      </c>
      <c r="H136" s="26">
        <v>-623.17899999999997</v>
      </c>
      <c r="I136" s="26">
        <v>-629.67899999999997</v>
      </c>
      <c r="J136" s="26">
        <f t="shared" si="37"/>
        <v>-626.42899999999997</v>
      </c>
      <c r="K136" s="26">
        <v>893</v>
      </c>
      <c r="L136" s="26">
        <v>899.5</v>
      </c>
      <c r="M136" s="26">
        <f t="shared" si="38"/>
        <v>896.25</v>
      </c>
      <c r="N136" s="27">
        <v>893</v>
      </c>
      <c r="O136" s="27">
        <v>899.5</v>
      </c>
      <c r="P136" s="27">
        <v>896.25</v>
      </c>
      <c r="Q136" s="27">
        <f t="shared" si="39"/>
        <v>6.5</v>
      </c>
      <c r="R136" s="25" t="s">
        <v>33</v>
      </c>
      <c r="S136" s="28">
        <f t="shared" si="40"/>
        <v>3.6400000000000005E-11</v>
      </c>
      <c r="T136" s="28">
        <v>5.6000000000000004E-12</v>
      </c>
      <c r="U136" s="28">
        <f t="shared" si="41"/>
        <v>2.5999999999999998E-10</v>
      </c>
      <c r="V136" s="28">
        <v>3.9999999999999998E-11</v>
      </c>
      <c r="W136" s="29">
        <v>228.45100000000002</v>
      </c>
      <c r="X136" s="25" t="s">
        <v>104</v>
      </c>
      <c r="Y136" s="25" t="s">
        <v>42</v>
      </c>
    </row>
    <row r="137" spans="1:25" ht="16.5">
      <c r="A137" s="209"/>
      <c r="B137" s="25" t="s">
        <v>198</v>
      </c>
      <c r="C137" s="30">
        <v>-66002.807000000001</v>
      </c>
      <c r="D137" s="30">
        <v>1871.9229</v>
      </c>
      <c r="E137" s="30">
        <v>269.82</v>
      </c>
      <c r="F137" s="32">
        <v>34345</v>
      </c>
      <c r="G137" s="32">
        <v>34346</v>
      </c>
      <c r="H137" s="26">
        <v>-635.87900000000002</v>
      </c>
      <c r="I137" s="26">
        <v>-642.37900000000002</v>
      </c>
      <c r="J137" s="26">
        <f t="shared" si="37"/>
        <v>-639.12900000000002</v>
      </c>
      <c r="K137" s="26">
        <v>905.7</v>
      </c>
      <c r="L137" s="26">
        <v>912.2</v>
      </c>
      <c r="M137" s="26">
        <f t="shared" si="38"/>
        <v>908.95</v>
      </c>
      <c r="N137" s="27">
        <v>905.7</v>
      </c>
      <c r="O137" s="27">
        <v>912.2</v>
      </c>
      <c r="P137" s="27">
        <v>908.95</v>
      </c>
      <c r="Q137" s="27">
        <f t="shared" si="39"/>
        <v>6.5</v>
      </c>
      <c r="R137" s="25" t="s">
        <v>33</v>
      </c>
      <c r="S137" s="28">
        <f t="shared" si="40"/>
        <v>1.1960000000000001E-8</v>
      </c>
      <c r="T137" s="28">
        <v>1.8400000000000001E-9</v>
      </c>
      <c r="U137" s="28" t="str">
        <f t="shared" si="41"/>
        <v>-</v>
      </c>
      <c r="V137" s="28" t="s">
        <v>34</v>
      </c>
      <c r="W137" s="29">
        <v>228.38099999999997</v>
      </c>
      <c r="X137" s="25" t="s">
        <v>104</v>
      </c>
      <c r="Y137" s="25" t="s">
        <v>36</v>
      </c>
    </row>
    <row r="138" spans="1:25" ht="16.5">
      <c r="A138" s="209"/>
      <c r="B138" s="25" t="s">
        <v>199</v>
      </c>
      <c r="C138" s="30">
        <v>-66002.807000000001</v>
      </c>
      <c r="D138" s="30">
        <v>1871.9229</v>
      </c>
      <c r="E138" s="30">
        <v>269.82</v>
      </c>
      <c r="F138" s="32">
        <v>34313</v>
      </c>
      <c r="G138" s="32">
        <v>34315</v>
      </c>
      <c r="H138" s="26">
        <v>-658.17899999999997</v>
      </c>
      <c r="I138" s="26">
        <v>-664.67899999999997</v>
      </c>
      <c r="J138" s="26">
        <f t="shared" si="37"/>
        <v>-661.42899999999997</v>
      </c>
      <c r="K138" s="26">
        <v>928</v>
      </c>
      <c r="L138" s="26">
        <v>934.5</v>
      </c>
      <c r="M138" s="26">
        <f t="shared" si="38"/>
        <v>931.25</v>
      </c>
      <c r="N138" s="27">
        <v>928</v>
      </c>
      <c r="O138" s="27">
        <v>934.5</v>
      </c>
      <c r="P138" s="27">
        <v>931.25</v>
      </c>
      <c r="Q138" s="27">
        <f t="shared" si="39"/>
        <v>6.5</v>
      </c>
      <c r="R138" s="25" t="s">
        <v>33</v>
      </c>
      <c r="S138" s="28">
        <f t="shared" si="40"/>
        <v>2.6779999999999999E-8</v>
      </c>
      <c r="T138" s="28">
        <v>4.1199999999999998E-9</v>
      </c>
      <c r="U138" s="28" t="str">
        <f t="shared" si="41"/>
        <v>-</v>
      </c>
      <c r="V138" s="28" t="s">
        <v>34</v>
      </c>
      <c r="W138" s="29">
        <v>229.25099999999998</v>
      </c>
      <c r="X138" s="25" t="s">
        <v>104</v>
      </c>
      <c r="Y138" s="25" t="s">
        <v>36</v>
      </c>
    </row>
    <row r="139" spans="1:25" ht="16.5">
      <c r="A139" s="209"/>
      <c r="B139" s="25" t="s">
        <v>200</v>
      </c>
      <c r="C139" s="30">
        <v>-66002.807000000001</v>
      </c>
      <c r="D139" s="30">
        <v>1871.9229</v>
      </c>
      <c r="E139" s="30">
        <v>269.82</v>
      </c>
      <c r="F139" s="32">
        <v>34310</v>
      </c>
      <c r="G139" s="32">
        <v>34312</v>
      </c>
      <c r="H139" s="26">
        <v>-705.17899999999997</v>
      </c>
      <c r="I139" s="26">
        <v>-711.67899999999997</v>
      </c>
      <c r="J139" s="26">
        <f t="shared" si="37"/>
        <v>-708.42899999999997</v>
      </c>
      <c r="K139" s="26">
        <v>975</v>
      </c>
      <c r="L139" s="26">
        <v>981.5</v>
      </c>
      <c r="M139" s="26">
        <f t="shared" si="38"/>
        <v>978.25</v>
      </c>
      <c r="N139" s="27">
        <v>975</v>
      </c>
      <c r="O139" s="27">
        <v>981.5</v>
      </c>
      <c r="P139" s="27">
        <v>978.25</v>
      </c>
      <c r="Q139" s="27">
        <f t="shared" si="39"/>
        <v>6.5</v>
      </c>
      <c r="R139" s="25" t="s">
        <v>33</v>
      </c>
      <c r="S139" s="28">
        <f t="shared" si="40"/>
        <v>2.5545000000000003E-7</v>
      </c>
      <c r="T139" s="28">
        <v>3.9300000000000001E-8</v>
      </c>
      <c r="U139" s="28" t="str">
        <f t="shared" si="41"/>
        <v>-</v>
      </c>
      <c r="V139" s="28" t="s">
        <v>34</v>
      </c>
      <c r="W139" s="29">
        <v>229.78100000000006</v>
      </c>
      <c r="X139" s="25" t="s">
        <v>104</v>
      </c>
      <c r="Y139" s="25" t="s">
        <v>36</v>
      </c>
    </row>
    <row r="140" spans="1:25">
      <c r="A140" s="209"/>
      <c r="B140" s="209"/>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row>
    <row r="141" spans="1:25" ht="16.5">
      <c r="A141" s="209" t="s">
        <v>201</v>
      </c>
      <c r="B141" s="25" t="s">
        <v>202</v>
      </c>
      <c r="C141" s="30">
        <v>-66857.41</v>
      </c>
      <c r="D141" s="30">
        <v>5511.2291999999998</v>
      </c>
      <c r="E141" s="30">
        <v>275.42</v>
      </c>
      <c r="F141" s="32">
        <v>34604</v>
      </c>
      <c r="G141" s="32">
        <v>34608</v>
      </c>
      <c r="H141" s="26">
        <v>47.42</v>
      </c>
      <c r="I141" s="26">
        <v>40.92</v>
      </c>
      <c r="J141" s="26">
        <f t="shared" ref="J141:J146" si="42">(H141+I141)/2</f>
        <v>44.17</v>
      </c>
      <c r="K141" s="26">
        <v>228</v>
      </c>
      <c r="L141" s="26">
        <v>234.5</v>
      </c>
      <c r="M141" s="26">
        <f t="shared" ref="M141:M146" si="43">(K141+L141)/2</f>
        <v>231.25</v>
      </c>
      <c r="N141" s="27">
        <v>228</v>
      </c>
      <c r="O141" s="27">
        <v>234.5</v>
      </c>
      <c r="P141" s="27">
        <v>231.25</v>
      </c>
      <c r="Q141" s="27">
        <f t="shared" ref="Q141:Q146" si="44">L141-K141</f>
        <v>6.5</v>
      </c>
      <c r="R141" s="25" t="s">
        <v>33</v>
      </c>
      <c r="S141" s="28">
        <f>T141*Q141</f>
        <v>3.055E-6</v>
      </c>
      <c r="T141" s="28">
        <v>4.7E-7</v>
      </c>
      <c r="U141" s="28" t="str">
        <f t="shared" ref="U141:U146" si="45">IF(V141="-","-",V141*Q141)</f>
        <v>-</v>
      </c>
      <c r="V141" s="28" t="s">
        <v>34</v>
      </c>
      <c r="W141" s="29">
        <v>256.62</v>
      </c>
      <c r="X141" s="25" t="s">
        <v>110</v>
      </c>
      <c r="Y141" s="25" t="s">
        <v>36</v>
      </c>
    </row>
    <row r="142" spans="1:25" ht="16.5">
      <c r="A142" s="209"/>
      <c r="B142" s="25" t="s">
        <v>203</v>
      </c>
      <c r="C142" s="30">
        <v>-66857.41</v>
      </c>
      <c r="D142" s="30">
        <v>5511.2291999999998</v>
      </c>
      <c r="E142" s="30">
        <v>275.42</v>
      </c>
      <c r="F142" s="32">
        <v>34609</v>
      </c>
      <c r="G142" s="32">
        <v>34613</v>
      </c>
      <c r="H142" s="26">
        <v>-37.479999999999997</v>
      </c>
      <c r="I142" s="26">
        <v>-43.98</v>
      </c>
      <c r="J142" s="26">
        <f t="shared" si="42"/>
        <v>-40.729999999999997</v>
      </c>
      <c r="K142" s="26">
        <v>312.89999999999998</v>
      </c>
      <c r="L142" s="26">
        <v>319.39999999999998</v>
      </c>
      <c r="M142" s="26">
        <f t="shared" si="43"/>
        <v>316.14999999999998</v>
      </c>
      <c r="N142" s="27">
        <v>312.89999999999998</v>
      </c>
      <c r="O142" s="27">
        <v>319.39999999999998</v>
      </c>
      <c r="P142" s="27">
        <v>316.14999999999998</v>
      </c>
      <c r="Q142" s="27">
        <f t="shared" si="44"/>
        <v>6.5</v>
      </c>
      <c r="R142" s="25" t="s">
        <v>33</v>
      </c>
      <c r="S142" s="28">
        <f>T142*Q142</f>
        <v>1.2999999999999998E-6</v>
      </c>
      <c r="T142" s="28">
        <v>1.9999999999999999E-7</v>
      </c>
      <c r="U142" s="28" t="str">
        <f t="shared" si="45"/>
        <v>-</v>
      </c>
      <c r="V142" s="28" t="s">
        <v>34</v>
      </c>
      <c r="W142" s="29">
        <v>257.12</v>
      </c>
      <c r="X142" s="25" t="s">
        <v>110</v>
      </c>
      <c r="Y142" s="25" t="s">
        <v>36</v>
      </c>
    </row>
    <row r="143" spans="1:25" ht="16.5">
      <c r="A143" s="209"/>
      <c r="B143" s="25" t="s">
        <v>204</v>
      </c>
      <c r="C143" s="30">
        <v>-66857.41</v>
      </c>
      <c r="D143" s="30">
        <v>5511.2291999999998</v>
      </c>
      <c r="E143" s="30">
        <v>275.42</v>
      </c>
      <c r="F143" s="32">
        <v>34613</v>
      </c>
      <c r="G143" s="32">
        <v>34616</v>
      </c>
      <c r="H143" s="26">
        <v>-240.08</v>
      </c>
      <c r="I143" s="26">
        <v>-246.58</v>
      </c>
      <c r="J143" s="26">
        <f t="shared" si="42"/>
        <v>-243.33</v>
      </c>
      <c r="K143" s="26">
        <v>515.5</v>
      </c>
      <c r="L143" s="26">
        <v>522</v>
      </c>
      <c r="M143" s="26">
        <f t="shared" si="43"/>
        <v>518.75</v>
      </c>
      <c r="N143" s="27">
        <v>515.5</v>
      </c>
      <c r="O143" s="27">
        <v>522</v>
      </c>
      <c r="P143" s="27">
        <v>518.75</v>
      </c>
      <c r="Q143" s="27">
        <f t="shared" si="44"/>
        <v>6.5</v>
      </c>
      <c r="R143" s="25" t="s">
        <v>33</v>
      </c>
      <c r="S143" s="28">
        <f>T143*Q143</f>
        <v>3.055E-11</v>
      </c>
      <c r="T143" s="28">
        <v>4.6999999999999998E-12</v>
      </c>
      <c r="U143" s="28">
        <f t="shared" si="45"/>
        <v>4.0300000000000004E-6</v>
      </c>
      <c r="V143" s="28">
        <v>6.1999999999999999E-7</v>
      </c>
      <c r="W143" s="29">
        <v>256.42</v>
      </c>
      <c r="X143" s="25" t="s">
        <v>104</v>
      </c>
      <c r="Y143" s="25" t="s">
        <v>42</v>
      </c>
    </row>
    <row r="144" spans="1:25" ht="16.5">
      <c r="A144" s="209"/>
      <c r="B144" s="25" t="s">
        <v>205</v>
      </c>
      <c r="C144" s="30">
        <v>-66857.41</v>
      </c>
      <c r="D144" s="30">
        <v>5511.2291999999998</v>
      </c>
      <c r="E144" s="30">
        <v>275.42</v>
      </c>
      <c r="F144" s="32">
        <v>34617</v>
      </c>
      <c r="G144" s="32">
        <v>34620</v>
      </c>
      <c r="H144" s="26">
        <v>-583.48</v>
      </c>
      <c r="I144" s="26">
        <v>-589.98</v>
      </c>
      <c r="J144" s="26">
        <f t="shared" si="42"/>
        <v>-586.73</v>
      </c>
      <c r="K144" s="26">
        <v>858.9</v>
      </c>
      <c r="L144" s="26">
        <v>865.4</v>
      </c>
      <c r="M144" s="26">
        <f t="shared" si="43"/>
        <v>862.15</v>
      </c>
      <c r="N144" s="27">
        <v>858.9</v>
      </c>
      <c r="O144" s="27">
        <v>865.4</v>
      </c>
      <c r="P144" s="27">
        <v>862.15</v>
      </c>
      <c r="Q144" s="27">
        <f t="shared" si="44"/>
        <v>6.5</v>
      </c>
      <c r="R144" s="25" t="s">
        <v>33</v>
      </c>
      <c r="S144" s="28">
        <f>T144*Q144</f>
        <v>3.8350000000000001E-7</v>
      </c>
      <c r="T144" s="28">
        <v>5.8999999999999999E-8</v>
      </c>
      <c r="U144" s="28" t="str">
        <f t="shared" si="45"/>
        <v>-</v>
      </c>
      <c r="V144" s="28" t="s">
        <v>34</v>
      </c>
      <c r="W144" s="29">
        <v>255.82</v>
      </c>
      <c r="X144" s="25" t="s">
        <v>110</v>
      </c>
      <c r="Y144" s="25" t="s">
        <v>36</v>
      </c>
    </row>
    <row r="145" spans="1:25" ht="16.5">
      <c r="A145" s="209"/>
      <c r="B145" s="25" t="s">
        <v>206</v>
      </c>
      <c r="C145" s="30">
        <v>-66857.41</v>
      </c>
      <c r="D145" s="30">
        <v>5511.2291999999998</v>
      </c>
      <c r="E145" s="30">
        <v>275.42</v>
      </c>
      <c r="F145" s="32">
        <v>34620</v>
      </c>
      <c r="G145" s="32">
        <v>34627</v>
      </c>
      <c r="H145" s="26">
        <v>-681.88</v>
      </c>
      <c r="I145" s="26">
        <v>-688.38</v>
      </c>
      <c r="J145" s="26">
        <f t="shared" si="42"/>
        <v>-685.13</v>
      </c>
      <c r="K145" s="26">
        <v>957.3</v>
      </c>
      <c r="L145" s="26">
        <v>963.8</v>
      </c>
      <c r="M145" s="26">
        <f t="shared" si="43"/>
        <v>960.55</v>
      </c>
      <c r="N145" s="27">
        <v>957.3</v>
      </c>
      <c r="O145" s="27">
        <v>963.8</v>
      </c>
      <c r="P145" s="27">
        <v>960.55</v>
      </c>
      <c r="Q145" s="27">
        <f t="shared" si="44"/>
        <v>6.5</v>
      </c>
      <c r="R145" s="25" t="s">
        <v>33</v>
      </c>
      <c r="S145" s="28">
        <f>T145*Q145</f>
        <v>2.21E-6</v>
      </c>
      <c r="T145" s="28">
        <v>3.3999999999999997E-7</v>
      </c>
      <c r="U145" s="28" t="str">
        <f t="shared" si="45"/>
        <v>-</v>
      </c>
      <c r="V145" s="28" t="s">
        <v>34</v>
      </c>
      <c r="W145" s="29">
        <v>256.02</v>
      </c>
      <c r="X145" s="25" t="s">
        <v>110</v>
      </c>
      <c r="Y145" s="25" t="s">
        <v>36</v>
      </c>
    </row>
    <row r="146" spans="1:25" ht="24">
      <c r="A146" s="209"/>
      <c r="B146" s="25" t="s">
        <v>207</v>
      </c>
      <c r="C146" s="30">
        <v>-66857.41</v>
      </c>
      <c r="D146" s="30">
        <v>5511.2291999999998</v>
      </c>
      <c r="E146" s="30">
        <v>275.42</v>
      </c>
      <c r="F146" s="32">
        <v>34633</v>
      </c>
      <c r="G146" s="32">
        <v>34642</v>
      </c>
      <c r="H146" s="26">
        <f>$E146-K146</f>
        <v>-297.58</v>
      </c>
      <c r="I146" s="26">
        <f>$E146-L146</f>
        <v>-381.58</v>
      </c>
      <c r="J146" s="26">
        <f t="shared" si="42"/>
        <v>-339.58</v>
      </c>
      <c r="K146" s="26">
        <v>573</v>
      </c>
      <c r="L146" s="26">
        <v>657</v>
      </c>
      <c r="M146" s="26">
        <f t="shared" si="43"/>
        <v>615</v>
      </c>
      <c r="N146" s="27">
        <v>573</v>
      </c>
      <c r="O146" s="27">
        <v>657</v>
      </c>
      <c r="P146" s="27">
        <v>615</v>
      </c>
      <c r="Q146" s="27">
        <f t="shared" si="44"/>
        <v>84</v>
      </c>
      <c r="R146" s="25" t="s">
        <v>208</v>
      </c>
      <c r="S146" s="28">
        <v>1.9999999999999999E-6</v>
      </c>
      <c r="T146" s="28">
        <f>S146/Q146</f>
        <v>2.380952380952381E-8</v>
      </c>
      <c r="U146" s="28" t="str">
        <f t="shared" si="45"/>
        <v>-</v>
      </c>
      <c r="V146" s="28" t="s">
        <v>34</v>
      </c>
      <c r="W146" s="29">
        <v>249.36</v>
      </c>
      <c r="X146" s="25" t="s">
        <v>133</v>
      </c>
      <c r="Y146" s="31" t="s">
        <v>209</v>
      </c>
    </row>
    <row r="147" spans="1:25">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row>
    <row r="148" spans="1:25" ht="16.5">
      <c r="A148" s="209" t="s">
        <v>210</v>
      </c>
      <c r="B148" s="25" t="s">
        <v>211</v>
      </c>
      <c r="C148" s="30">
        <v>-63745.17</v>
      </c>
      <c r="D148" s="30">
        <v>10945.734899999999</v>
      </c>
      <c r="E148" s="30">
        <v>475.56</v>
      </c>
      <c r="F148" s="32">
        <v>34845</v>
      </c>
      <c r="G148" s="32">
        <v>34849</v>
      </c>
      <c r="H148" s="26">
        <v>429.06200000000001</v>
      </c>
      <c r="I148" s="26">
        <v>414.06200000000001</v>
      </c>
      <c r="J148" s="26">
        <f t="shared" ref="J148:J156" si="46">(H148+I148)/2</f>
        <v>421.56200000000001</v>
      </c>
      <c r="K148" s="26">
        <v>46.5</v>
      </c>
      <c r="L148" s="26">
        <v>61.5</v>
      </c>
      <c r="M148" s="26">
        <f t="shared" ref="M148:M156" si="47">(K148+L148)/2</f>
        <v>54</v>
      </c>
      <c r="N148" s="27">
        <v>46.5</v>
      </c>
      <c r="O148" s="27">
        <v>61.5</v>
      </c>
      <c r="P148" s="27">
        <v>54</v>
      </c>
      <c r="Q148" s="27">
        <f t="shared" ref="Q148:Q156" si="48">L148-K148</f>
        <v>15</v>
      </c>
      <c r="R148" s="25" t="s">
        <v>33</v>
      </c>
      <c r="S148" s="28">
        <f t="shared" ref="S148:S156" si="49">T148*Q148</f>
        <v>1.4999999999999999E-4</v>
      </c>
      <c r="T148" s="28">
        <v>9.9999999999999991E-6</v>
      </c>
      <c r="U148" s="35" t="str">
        <f t="shared" ref="U148:U156" si="50">IF(V148="-","-",V148*Q148)</f>
        <v>-</v>
      </c>
      <c r="V148" s="35" t="s">
        <v>34</v>
      </c>
      <c r="W148" s="29">
        <v>462.99200000000002</v>
      </c>
      <c r="X148" s="25" t="s">
        <v>133</v>
      </c>
      <c r="Y148" s="25" t="s">
        <v>134</v>
      </c>
    </row>
    <row r="149" spans="1:25" ht="16.5">
      <c r="A149" s="209"/>
      <c r="B149" s="25" t="s">
        <v>212</v>
      </c>
      <c r="C149" s="30">
        <v>-63745.17</v>
      </c>
      <c r="D149" s="30">
        <v>10945.734899999999</v>
      </c>
      <c r="E149" s="30">
        <v>475.56</v>
      </c>
      <c r="F149" s="32" t="s">
        <v>34</v>
      </c>
      <c r="G149" s="32" t="s">
        <v>34</v>
      </c>
      <c r="H149" s="26">
        <v>218.34199999999998</v>
      </c>
      <c r="I149" s="26">
        <v>-368.43799999999999</v>
      </c>
      <c r="J149" s="26">
        <f t="shared" si="46"/>
        <v>-75.048000000000002</v>
      </c>
      <c r="K149" s="26">
        <v>257.22000000000003</v>
      </c>
      <c r="L149" s="26">
        <v>844</v>
      </c>
      <c r="M149" s="26">
        <f t="shared" si="47"/>
        <v>550.61</v>
      </c>
      <c r="N149" s="27">
        <v>257.22000000000003</v>
      </c>
      <c r="O149" s="27">
        <v>844</v>
      </c>
      <c r="P149" s="27">
        <v>550.61</v>
      </c>
      <c r="Q149" s="27">
        <f t="shared" si="48"/>
        <v>586.78</v>
      </c>
      <c r="R149" s="25" t="s">
        <v>33</v>
      </c>
      <c r="S149" s="28">
        <f t="shared" si="49"/>
        <v>7.3999999999999996E-5</v>
      </c>
      <c r="T149" s="28">
        <v>1.261120010906984E-7</v>
      </c>
      <c r="U149" s="35" t="str">
        <f t="shared" si="50"/>
        <v>-</v>
      </c>
      <c r="V149" s="35" t="s">
        <v>34</v>
      </c>
      <c r="W149" s="29" t="s">
        <v>34</v>
      </c>
      <c r="X149" s="25" t="s">
        <v>213</v>
      </c>
      <c r="Y149" s="25" t="s">
        <v>134</v>
      </c>
    </row>
    <row r="150" spans="1:25" ht="16.5">
      <c r="A150" s="209"/>
      <c r="B150" s="25" t="s">
        <v>214</v>
      </c>
      <c r="C150" s="30">
        <v>-63745.17</v>
      </c>
      <c r="D150" s="30">
        <v>10945.734899999999</v>
      </c>
      <c r="E150" s="30">
        <v>475.56</v>
      </c>
      <c r="F150" s="32">
        <v>34850</v>
      </c>
      <c r="G150" s="32">
        <v>34855</v>
      </c>
      <c r="H150" s="26">
        <v>429.06200000000001</v>
      </c>
      <c r="I150" s="26">
        <v>354.06200000000001</v>
      </c>
      <c r="J150" s="26">
        <f t="shared" si="46"/>
        <v>391.56200000000001</v>
      </c>
      <c r="K150" s="26">
        <v>46.5</v>
      </c>
      <c r="L150" s="26">
        <v>121.5</v>
      </c>
      <c r="M150" s="26">
        <f t="shared" si="47"/>
        <v>84</v>
      </c>
      <c r="N150" s="27">
        <v>46.5</v>
      </c>
      <c r="O150" s="27">
        <v>121.5</v>
      </c>
      <c r="P150" s="27">
        <v>84</v>
      </c>
      <c r="Q150" s="27">
        <f t="shared" si="48"/>
        <v>75</v>
      </c>
      <c r="R150" s="25" t="s">
        <v>33</v>
      </c>
      <c r="S150" s="28">
        <f t="shared" si="49"/>
        <v>8.1500000000000002E-5</v>
      </c>
      <c r="T150" s="28">
        <v>1.0866666666666667E-6</v>
      </c>
      <c r="U150" s="35" t="str">
        <f t="shared" si="50"/>
        <v>-</v>
      </c>
      <c r="V150" s="35" t="s">
        <v>34</v>
      </c>
      <c r="W150" s="29">
        <v>462.37200000000001</v>
      </c>
      <c r="X150" s="25" t="s">
        <v>133</v>
      </c>
      <c r="Y150" s="25" t="s">
        <v>134</v>
      </c>
    </row>
    <row r="151" spans="1:25" ht="16.5">
      <c r="A151" s="209"/>
      <c r="B151" s="25" t="s">
        <v>215</v>
      </c>
      <c r="C151" s="30">
        <v>-63745.17</v>
      </c>
      <c r="D151" s="30">
        <v>10945.734899999999</v>
      </c>
      <c r="E151" s="30">
        <v>475.56</v>
      </c>
      <c r="F151" s="32">
        <v>35020</v>
      </c>
      <c r="G151" s="32">
        <v>35032</v>
      </c>
      <c r="H151" s="26">
        <v>286.56200000000001</v>
      </c>
      <c r="I151" s="26">
        <v>226.56200000000001</v>
      </c>
      <c r="J151" s="26">
        <f t="shared" si="46"/>
        <v>256.56200000000001</v>
      </c>
      <c r="K151" s="26">
        <v>189</v>
      </c>
      <c r="L151" s="26">
        <v>249</v>
      </c>
      <c r="M151" s="26">
        <f t="shared" si="47"/>
        <v>219</v>
      </c>
      <c r="N151" s="27">
        <v>189</v>
      </c>
      <c r="O151" s="27">
        <v>249</v>
      </c>
      <c r="P151" s="27">
        <v>219</v>
      </c>
      <c r="Q151" s="27">
        <f t="shared" si="48"/>
        <v>60</v>
      </c>
      <c r="R151" s="25" t="s">
        <v>33</v>
      </c>
      <c r="S151" s="28">
        <f t="shared" si="49"/>
        <v>1.6200000000000001E-5</v>
      </c>
      <c r="T151" s="28">
        <v>2.7000000000000001E-7</v>
      </c>
      <c r="U151" s="35" t="str">
        <f t="shared" si="50"/>
        <v>-</v>
      </c>
      <c r="V151" s="35" t="s">
        <v>34</v>
      </c>
      <c r="W151" s="29">
        <v>329.762</v>
      </c>
      <c r="X151" s="25" t="s">
        <v>133</v>
      </c>
      <c r="Y151" s="25" t="s">
        <v>134</v>
      </c>
    </row>
    <row r="152" spans="1:25" ht="16.5">
      <c r="A152" s="209"/>
      <c r="B152" s="25" t="s">
        <v>216</v>
      </c>
      <c r="C152" s="30">
        <v>-63745.17</v>
      </c>
      <c r="D152" s="30">
        <v>10945.734899999999</v>
      </c>
      <c r="E152" s="30">
        <v>475.56</v>
      </c>
      <c r="F152" s="32">
        <v>35032</v>
      </c>
      <c r="G152" s="32">
        <v>35039</v>
      </c>
      <c r="H152" s="26">
        <v>225.06200000000001</v>
      </c>
      <c r="I152" s="26">
        <v>165.06200000000001</v>
      </c>
      <c r="J152" s="26">
        <f t="shared" si="46"/>
        <v>195.06200000000001</v>
      </c>
      <c r="K152" s="26">
        <v>250.5</v>
      </c>
      <c r="L152" s="26">
        <v>310.5</v>
      </c>
      <c r="M152" s="26">
        <f t="shared" si="47"/>
        <v>280.5</v>
      </c>
      <c r="N152" s="27">
        <v>250.5</v>
      </c>
      <c r="O152" s="27">
        <v>310.5</v>
      </c>
      <c r="P152" s="27">
        <v>280.5</v>
      </c>
      <c r="Q152" s="27">
        <f t="shared" si="48"/>
        <v>60</v>
      </c>
      <c r="R152" s="25" t="s">
        <v>33</v>
      </c>
      <c r="S152" s="28">
        <f t="shared" si="49"/>
        <v>6.7700000000000004E-10</v>
      </c>
      <c r="T152" s="28">
        <v>1.1283333333333334E-11</v>
      </c>
      <c r="U152" s="35" t="str">
        <f t="shared" si="50"/>
        <v>-</v>
      </c>
      <c r="V152" s="35" t="s">
        <v>34</v>
      </c>
      <c r="W152" s="29">
        <v>305.25200000000001</v>
      </c>
      <c r="X152" s="25" t="s">
        <v>104</v>
      </c>
      <c r="Y152" s="25" t="s">
        <v>42</v>
      </c>
    </row>
    <row r="153" spans="1:25" ht="16.5">
      <c r="A153" s="209"/>
      <c r="B153" s="25" t="s">
        <v>217</v>
      </c>
      <c r="C153" s="30">
        <v>-63745.17</v>
      </c>
      <c r="D153" s="30">
        <v>10945.734899999999</v>
      </c>
      <c r="E153" s="30">
        <v>475.56</v>
      </c>
      <c r="F153" s="32">
        <v>35051</v>
      </c>
      <c r="G153" s="32">
        <v>35053</v>
      </c>
      <c r="H153" s="26">
        <v>170.16200000000003</v>
      </c>
      <c r="I153" s="26">
        <v>95.162000000000035</v>
      </c>
      <c r="J153" s="26">
        <f t="shared" si="46"/>
        <v>132.66200000000003</v>
      </c>
      <c r="K153" s="26">
        <v>305.39999999999998</v>
      </c>
      <c r="L153" s="26">
        <v>380.4</v>
      </c>
      <c r="M153" s="26">
        <f t="shared" si="47"/>
        <v>342.9</v>
      </c>
      <c r="N153" s="27">
        <v>305.39999999999998</v>
      </c>
      <c r="O153" s="27">
        <v>380.4</v>
      </c>
      <c r="P153" s="27">
        <v>342.9</v>
      </c>
      <c r="Q153" s="27">
        <f t="shared" si="48"/>
        <v>75</v>
      </c>
      <c r="R153" s="25" t="s">
        <v>33</v>
      </c>
      <c r="S153" s="28">
        <f t="shared" si="49"/>
        <v>8.6700000000000002E-7</v>
      </c>
      <c r="T153" s="28">
        <v>1.1560000000000001E-8</v>
      </c>
      <c r="U153" s="35" t="str">
        <f t="shared" si="50"/>
        <v>-</v>
      </c>
      <c r="V153" s="35" t="s">
        <v>34</v>
      </c>
      <c r="W153" s="29">
        <v>271.43200000000002</v>
      </c>
      <c r="X153" s="25" t="s">
        <v>104</v>
      </c>
      <c r="Y153" s="25" t="s">
        <v>36</v>
      </c>
    </row>
    <row r="154" spans="1:25" ht="16.5">
      <c r="A154" s="209"/>
      <c r="B154" s="25" t="s">
        <v>218</v>
      </c>
      <c r="C154" s="30">
        <v>-63745.17</v>
      </c>
      <c r="D154" s="30">
        <v>10945.734899999999</v>
      </c>
      <c r="E154" s="30">
        <v>475.56</v>
      </c>
      <c r="F154" s="32">
        <v>35039</v>
      </c>
      <c r="G154" s="32">
        <v>35049</v>
      </c>
      <c r="H154" s="26">
        <v>93.662000000000035</v>
      </c>
      <c r="I154" s="26">
        <v>33.662000000000035</v>
      </c>
      <c r="J154" s="26">
        <f t="shared" si="46"/>
        <v>63.662000000000035</v>
      </c>
      <c r="K154" s="26">
        <v>381.9</v>
      </c>
      <c r="L154" s="26">
        <v>441.9</v>
      </c>
      <c r="M154" s="26">
        <f t="shared" si="47"/>
        <v>411.9</v>
      </c>
      <c r="N154" s="27">
        <v>381.9</v>
      </c>
      <c r="O154" s="27">
        <v>441.9</v>
      </c>
      <c r="P154" s="27">
        <v>411.9</v>
      </c>
      <c r="Q154" s="27">
        <f t="shared" si="48"/>
        <v>60</v>
      </c>
      <c r="R154" s="25" t="s">
        <v>33</v>
      </c>
      <c r="S154" s="28">
        <f t="shared" si="49"/>
        <v>3.0899999999999997E-7</v>
      </c>
      <c r="T154" s="28">
        <v>5.1499999999999998E-9</v>
      </c>
      <c r="U154" s="35" t="str">
        <f t="shared" si="50"/>
        <v>-</v>
      </c>
      <c r="V154" s="35" t="s">
        <v>34</v>
      </c>
      <c r="W154" s="29">
        <v>329.11200000000008</v>
      </c>
      <c r="X154" s="25" t="s">
        <v>133</v>
      </c>
      <c r="Y154" s="25" t="s">
        <v>219</v>
      </c>
    </row>
    <row r="155" spans="1:25" ht="16.5">
      <c r="A155" s="209"/>
      <c r="B155" s="25" t="s">
        <v>220</v>
      </c>
      <c r="C155" s="30">
        <v>-63745.17</v>
      </c>
      <c r="D155" s="30">
        <v>10945.734899999999</v>
      </c>
      <c r="E155" s="30">
        <v>475.56</v>
      </c>
      <c r="F155" s="32">
        <v>35055</v>
      </c>
      <c r="G155" s="32">
        <v>35057</v>
      </c>
      <c r="H155" s="26">
        <v>-91.437999999999988</v>
      </c>
      <c r="I155" s="26">
        <v>-184.43799999999999</v>
      </c>
      <c r="J155" s="26">
        <f t="shared" si="46"/>
        <v>-137.93799999999999</v>
      </c>
      <c r="K155" s="26">
        <v>567</v>
      </c>
      <c r="L155" s="26">
        <v>660</v>
      </c>
      <c r="M155" s="26">
        <f t="shared" si="47"/>
        <v>613.5</v>
      </c>
      <c r="N155" s="27">
        <v>567</v>
      </c>
      <c r="O155" s="27">
        <v>660</v>
      </c>
      <c r="P155" s="27">
        <v>613.5</v>
      </c>
      <c r="Q155" s="27">
        <f t="shared" si="48"/>
        <v>93</v>
      </c>
      <c r="R155" s="25" t="s">
        <v>33</v>
      </c>
      <c r="S155" s="28">
        <f t="shared" si="49"/>
        <v>1.2299999999999999E-8</v>
      </c>
      <c r="T155" s="28">
        <v>1.3225806451612902E-10</v>
      </c>
      <c r="U155" s="35" t="str">
        <f t="shared" si="50"/>
        <v>-</v>
      </c>
      <c r="V155" s="35" t="s">
        <v>34</v>
      </c>
      <c r="W155" s="29">
        <v>227.55200000000002</v>
      </c>
      <c r="X155" s="25" t="s">
        <v>221</v>
      </c>
      <c r="Y155" s="25" t="s">
        <v>42</v>
      </c>
    </row>
    <row r="156" spans="1:25" ht="16.5">
      <c r="A156" s="209"/>
      <c r="B156" s="25" t="s">
        <v>222</v>
      </c>
      <c r="C156" s="30">
        <v>-63745.17</v>
      </c>
      <c r="D156" s="30">
        <v>10945.734899999999</v>
      </c>
      <c r="E156" s="30">
        <v>475.56</v>
      </c>
      <c r="F156" s="32">
        <v>35069</v>
      </c>
      <c r="G156" s="32">
        <v>35073</v>
      </c>
      <c r="H156" s="26">
        <v>-184.43799999999999</v>
      </c>
      <c r="I156" s="26">
        <v>-363.43799999999999</v>
      </c>
      <c r="J156" s="26">
        <f t="shared" si="46"/>
        <v>-273.93799999999999</v>
      </c>
      <c r="K156" s="26">
        <v>660</v>
      </c>
      <c r="L156" s="26">
        <v>839</v>
      </c>
      <c r="M156" s="26">
        <f t="shared" si="47"/>
        <v>749.5</v>
      </c>
      <c r="N156" s="27">
        <v>660</v>
      </c>
      <c r="O156" s="27">
        <v>839</v>
      </c>
      <c r="P156" s="27">
        <v>749.5</v>
      </c>
      <c r="Q156" s="27">
        <f t="shared" si="48"/>
        <v>179</v>
      </c>
      <c r="R156" s="25" t="s">
        <v>33</v>
      </c>
      <c r="S156" s="28">
        <f t="shared" si="49"/>
        <v>3.4599999999999999E-8</v>
      </c>
      <c r="T156" s="28">
        <v>1.9329608938547486E-10</v>
      </c>
      <c r="U156" s="35" t="str">
        <f t="shared" si="50"/>
        <v>-</v>
      </c>
      <c r="V156" s="35" t="s">
        <v>34</v>
      </c>
      <c r="W156" s="29">
        <v>217.50200000000007</v>
      </c>
      <c r="X156" s="25" t="s">
        <v>221</v>
      </c>
      <c r="Y156" s="25" t="s">
        <v>36</v>
      </c>
    </row>
    <row r="157" spans="1:25">
      <c r="A157" s="36" t="s">
        <v>136</v>
      </c>
      <c r="C157" s="39"/>
      <c r="D157" s="39"/>
      <c r="E157" s="39"/>
      <c r="H157" s="39"/>
      <c r="I157" s="39"/>
      <c r="J157" s="39"/>
      <c r="K157" s="39"/>
      <c r="L157" s="39"/>
      <c r="M157" s="39"/>
      <c r="R157" s="3"/>
      <c r="S157" s="40"/>
      <c r="T157" s="40"/>
    </row>
    <row r="158" spans="1:25">
      <c r="A158" s="36" t="s">
        <v>137</v>
      </c>
      <c r="C158" s="39"/>
      <c r="D158" s="39"/>
      <c r="E158" s="39"/>
      <c r="H158" s="39"/>
      <c r="I158" s="39"/>
      <c r="J158" s="39"/>
      <c r="K158" s="39"/>
      <c r="L158" s="39"/>
      <c r="M158" s="39"/>
      <c r="R158" s="3"/>
      <c r="S158" s="40"/>
      <c r="T158" s="40"/>
    </row>
    <row r="159" spans="1:25">
      <c r="A159" s="36" t="s">
        <v>138</v>
      </c>
      <c r="C159" s="39"/>
      <c r="D159" s="39"/>
      <c r="E159" s="39"/>
      <c r="H159" s="39"/>
      <c r="I159" s="39"/>
      <c r="J159" s="39"/>
      <c r="K159" s="39"/>
      <c r="L159" s="39"/>
      <c r="M159" s="39"/>
      <c r="R159" s="3"/>
      <c r="S159" s="40"/>
      <c r="T159" s="40"/>
    </row>
    <row r="160" spans="1:25">
      <c r="A160" s="36" t="s">
        <v>139</v>
      </c>
      <c r="C160" s="39"/>
      <c r="D160" s="39"/>
      <c r="E160" s="39"/>
      <c r="H160" s="39"/>
      <c r="I160" s="39"/>
      <c r="J160" s="39"/>
      <c r="K160" s="39"/>
      <c r="L160" s="39"/>
      <c r="M160" s="39"/>
      <c r="R160" s="3"/>
      <c r="S160" s="40"/>
      <c r="T160" s="40"/>
    </row>
    <row r="161" spans="1:25">
      <c r="A161" s="36" t="s">
        <v>140</v>
      </c>
      <c r="C161" s="39"/>
      <c r="D161" s="39"/>
      <c r="E161" s="39"/>
      <c r="H161" s="39"/>
      <c r="I161" s="39"/>
      <c r="J161" s="39"/>
      <c r="K161" s="39"/>
      <c r="L161" s="39"/>
      <c r="M161" s="39"/>
      <c r="R161" s="3"/>
      <c r="S161" s="40"/>
      <c r="T161" s="40"/>
    </row>
    <row r="162" spans="1:25">
      <c r="A162" s="36" t="s">
        <v>141</v>
      </c>
      <c r="C162" s="39"/>
      <c r="D162" s="39"/>
      <c r="E162" s="39"/>
      <c r="H162" s="39"/>
      <c r="I162" s="39"/>
      <c r="J162" s="39"/>
      <c r="K162" s="39"/>
      <c r="L162" s="39"/>
      <c r="M162" s="39"/>
      <c r="R162" s="3"/>
      <c r="S162" s="40"/>
      <c r="T162" s="40"/>
    </row>
    <row r="163" spans="1:25">
      <c r="A163" s="36" t="s">
        <v>142</v>
      </c>
      <c r="C163" s="39"/>
      <c r="D163" s="39"/>
      <c r="E163" s="39"/>
      <c r="H163" s="39"/>
      <c r="I163" s="39"/>
      <c r="J163" s="39"/>
      <c r="K163" s="39"/>
      <c r="L163" s="39"/>
      <c r="M163" s="39"/>
      <c r="R163" s="3"/>
      <c r="S163" s="40"/>
      <c r="T163" s="40"/>
    </row>
    <row r="164" spans="1:25">
      <c r="A164" s="36" t="s">
        <v>143</v>
      </c>
      <c r="C164" s="39"/>
      <c r="D164" s="39"/>
      <c r="E164" s="39"/>
      <c r="H164" s="39"/>
      <c r="I164" s="39"/>
      <c r="J164" s="39"/>
      <c r="K164" s="39"/>
      <c r="L164" s="39"/>
      <c r="M164" s="39"/>
      <c r="R164" s="3"/>
      <c r="S164" s="40"/>
      <c r="T164" s="40"/>
    </row>
    <row r="165" spans="1:25">
      <c r="A165" s="36" t="s">
        <v>144</v>
      </c>
      <c r="C165" s="39"/>
      <c r="D165" s="39"/>
      <c r="E165" s="39"/>
      <c r="H165" s="39"/>
      <c r="I165" s="39"/>
      <c r="J165" s="39"/>
      <c r="K165" s="39"/>
      <c r="L165" s="39"/>
      <c r="M165" s="39"/>
      <c r="R165" s="3"/>
      <c r="S165" s="40"/>
      <c r="T165" s="40"/>
    </row>
    <row r="166" spans="1:25">
      <c r="A166" s="37" t="s">
        <v>145</v>
      </c>
      <c r="C166" s="39"/>
      <c r="D166" s="39"/>
      <c r="E166" s="39"/>
      <c r="H166" s="39"/>
      <c r="I166" s="39"/>
      <c r="J166" s="39"/>
      <c r="K166" s="39"/>
      <c r="L166" s="39"/>
      <c r="M166" s="39"/>
      <c r="R166" s="3"/>
      <c r="S166" s="40"/>
      <c r="T166" s="40"/>
    </row>
    <row r="167" spans="1:25">
      <c r="C167" s="39"/>
      <c r="D167" s="39"/>
      <c r="E167" s="39"/>
      <c r="H167" s="39"/>
      <c r="I167" s="39"/>
      <c r="J167" s="39"/>
      <c r="K167" s="39"/>
      <c r="L167" s="39"/>
      <c r="M167" s="39"/>
      <c r="R167" s="3"/>
      <c r="S167" s="40"/>
      <c r="T167" s="40"/>
    </row>
    <row r="168" spans="1:25" ht="30" customHeight="1">
      <c r="A168" s="209" t="s">
        <v>2</v>
      </c>
      <c r="B168" s="204" t="s">
        <v>3</v>
      </c>
      <c r="C168" s="204" t="s">
        <v>4</v>
      </c>
      <c r="D168" s="209"/>
      <c r="E168" s="209"/>
      <c r="F168" s="212" t="s">
        <v>5</v>
      </c>
      <c r="G168" s="212"/>
      <c r="H168" s="213" t="s">
        <v>6</v>
      </c>
      <c r="I168" s="213"/>
      <c r="J168" s="213"/>
      <c r="K168" s="213"/>
      <c r="L168" s="213"/>
      <c r="M168" s="213"/>
      <c r="N168" s="209"/>
      <c r="O168" s="209"/>
      <c r="P168" s="209"/>
      <c r="Q168" s="202" t="s">
        <v>7</v>
      </c>
      <c r="R168" s="204" t="s">
        <v>8</v>
      </c>
      <c r="S168" s="206" t="s">
        <v>9</v>
      </c>
      <c r="T168" s="207"/>
      <c r="U168" s="207"/>
      <c r="V168" s="207"/>
      <c r="W168" s="207"/>
      <c r="X168" s="204" t="s">
        <v>10</v>
      </c>
      <c r="Y168" s="204" t="s">
        <v>11</v>
      </c>
    </row>
    <row r="169" spans="1:25" ht="15" thickBot="1">
      <c r="A169" s="205"/>
      <c r="B169" s="205"/>
      <c r="C169" s="14" t="s">
        <v>12</v>
      </c>
      <c r="D169" s="14" t="s">
        <v>13</v>
      </c>
      <c r="E169" s="14" t="s">
        <v>14</v>
      </c>
      <c r="F169" s="15" t="s">
        <v>15</v>
      </c>
      <c r="G169" s="15" t="s">
        <v>16</v>
      </c>
      <c r="H169" s="16" t="s">
        <v>17</v>
      </c>
      <c r="I169" s="16" t="s">
        <v>18</v>
      </c>
      <c r="J169" s="16" t="s">
        <v>19</v>
      </c>
      <c r="K169" s="16" t="s">
        <v>20</v>
      </c>
      <c r="L169" s="16" t="s">
        <v>21</v>
      </c>
      <c r="M169" s="16" t="s">
        <v>22</v>
      </c>
      <c r="N169" s="17" t="s">
        <v>23</v>
      </c>
      <c r="O169" s="17" t="s">
        <v>24</v>
      </c>
      <c r="P169" s="17" t="s">
        <v>25</v>
      </c>
      <c r="Q169" s="203"/>
      <c r="R169" s="205"/>
      <c r="S169" s="18" t="s">
        <v>26</v>
      </c>
      <c r="T169" s="18" t="s">
        <v>27</v>
      </c>
      <c r="U169" s="18" t="s">
        <v>28</v>
      </c>
      <c r="V169" s="18" t="s">
        <v>29</v>
      </c>
      <c r="W169" s="16" t="s">
        <v>30</v>
      </c>
      <c r="X169" s="205"/>
      <c r="Y169" s="205"/>
    </row>
    <row r="170" spans="1:25" ht="17.25" thickTop="1">
      <c r="A170" s="209" t="s">
        <v>223</v>
      </c>
      <c r="B170" s="25" t="s">
        <v>224</v>
      </c>
      <c r="C170" s="30">
        <v>-67285.337</v>
      </c>
      <c r="D170" s="30">
        <v>7560.4629999999997</v>
      </c>
      <c r="E170" s="30">
        <v>339.88</v>
      </c>
      <c r="F170" s="32">
        <v>34973</v>
      </c>
      <c r="G170" s="32">
        <v>34975</v>
      </c>
      <c r="H170" s="26">
        <v>-249.11700000000002</v>
      </c>
      <c r="I170" s="26">
        <v>-259.11700000000002</v>
      </c>
      <c r="J170" s="26">
        <f t="shared" ref="J170:J180" si="51">(H170+I170)/2</f>
        <v>-254.11700000000002</v>
      </c>
      <c r="K170" s="26">
        <v>589</v>
      </c>
      <c r="L170" s="26">
        <v>599</v>
      </c>
      <c r="M170" s="26">
        <f t="shared" ref="M170:M180" si="52">(K170+L170)/2</f>
        <v>594</v>
      </c>
      <c r="N170" s="27">
        <v>589</v>
      </c>
      <c r="O170" s="27">
        <v>599</v>
      </c>
      <c r="P170" s="27">
        <v>594</v>
      </c>
      <c r="Q170" s="27">
        <f t="shared" ref="Q170:Q180" si="53">L170-K170</f>
        <v>10</v>
      </c>
      <c r="R170" s="25" t="s">
        <v>65</v>
      </c>
      <c r="S170" s="28">
        <f t="shared" ref="S170:S180" si="54">T170*Q170</f>
        <v>3.7899999999999999E-7</v>
      </c>
      <c r="T170" s="28">
        <v>3.7900000000000002E-8</v>
      </c>
      <c r="U170" s="35" t="str">
        <f t="shared" ref="U170:U180" si="55">IF(V170="-","-",V170*Q170)</f>
        <v>-</v>
      </c>
      <c r="V170" s="35" t="s">
        <v>34</v>
      </c>
      <c r="W170" s="29">
        <v>255.87299999999999</v>
      </c>
      <c r="X170" s="25" t="s">
        <v>110</v>
      </c>
      <c r="Y170" s="25" t="s">
        <v>36</v>
      </c>
    </row>
    <row r="171" spans="1:25" ht="16.5">
      <c r="A171" s="209"/>
      <c r="B171" s="25" t="s">
        <v>225</v>
      </c>
      <c r="C171" s="30">
        <v>-67285.337</v>
      </c>
      <c r="D171" s="30">
        <v>7560.4629999999997</v>
      </c>
      <c r="E171" s="30">
        <v>339.88</v>
      </c>
      <c r="F171" s="32">
        <v>34976</v>
      </c>
      <c r="G171" s="32">
        <v>34978</v>
      </c>
      <c r="H171" s="26">
        <v>-269.91699999999997</v>
      </c>
      <c r="I171" s="26">
        <v>-279.91699999999997</v>
      </c>
      <c r="J171" s="26">
        <f t="shared" si="51"/>
        <v>-274.91699999999997</v>
      </c>
      <c r="K171" s="26">
        <v>609.79999999999995</v>
      </c>
      <c r="L171" s="26">
        <v>619.79999999999995</v>
      </c>
      <c r="M171" s="26">
        <f t="shared" si="52"/>
        <v>614.79999999999995</v>
      </c>
      <c r="N171" s="27">
        <v>609.79999999999995</v>
      </c>
      <c r="O171" s="27">
        <v>619.79999999999995</v>
      </c>
      <c r="P171" s="27">
        <v>614.79999999999995</v>
      </c>
      <c r="Q171" s="27">
        <f t="shared" si="53"/>
        <v>10</v>
      </c>
      <c r="R171" s="25" t="s">
        <v>65</v>
      </c>
      <c r="S171" s="28">
        <f t="shared" si="54"/>
        <v>2.44E-8</v>
      </c>
      <c r="T171" s="28">
        <v>2.4399999999999998E-9</v>
      </c>
      <c r="U171" s="35" t="str">
        <f t="shared" si="55"/>
        <v>-</v>
      </c>
      <c r="V171" s="35" t="s">
        <v>34</v>
      </c>
      <c r="W171" s="29">
        <v>255.83300000000003</v>
      </c>
      <c r="X171" s="25" t="s">
        <v>104</v>
      </c>
      <c r="Y171" s="25" t="s">
        <v>36</v>
      </c>
    </row>
    <row r="172" spans="1:25" ht="16.5">
      <c r="A172" s="209"/>
      <c r="B172" s="25" t="s">
        <v>226</v>
      </c>
      <c r="C172" s="30">
        <v>-67285.337</v>
      </c>
      <c r="D172" s="30">
        <v>7560.4629999999997</v>
      </c>
      <c r="E172" s="30">
        <v>339.88</v>
      </c>
      <c r="F172" s="32">
        <v>34979</v>
      </c>
      <c r="G172" s="32">
        <v>34981</v>
      </c>
      <c r="H172" s="26">
        <v>-283.11700000000002</v>
      </c>
      <c r="I172" s="26">
        <v>-293.11700000000002</v>
      </c>
      <c r="J172" s="26">
        <f t="shared" si="51"/>
        <v>-288.11700000000002</v>
      </c>
      <c r="K172" s="26">
        <v>623</v>
      </c>
      <c r="L172" s="26">
        <v>633</v>
      </c>
      <c r="M172" s="26">
        <f t="shared" si="52"/>
        <v>628</v>
      </c>
      <c r="N172" s="27">
        <v>623</v>
      </c>
      <c r="O172" s="27">
        <v>633</v>
      </c>
      <c r="P172" s="27">
        <v>628</v>
      </c>
      <c r="Q172" s="27">
        <f t="shared" si="53"/>
        <v>10</v>
      </c>
      <c r="R172" s="25" t="s">
        <v>65</v>
      </c>
      <c r="S172" s="28">
        <f t="shared" si="54"/>
        <v>2.9399999999999999E-8</v>
      </c>
      <c r="T172" s="28">
        <v>2.9399999999999998E-9</v>
      </c>
      <c r="U172" s="35" t="str">
        <f t="shared" si="55"/>
        <v>-</v>
      </c>
      <c r="V172" s="35" t="s">
        <v>34</v>
      </c>
      <c r="W172" s="29">
        <v>255.76299999999998</v>
      </c>
      <c r="X172" s="25" t="s">
        <v>104</v>
      </c>
      <c r="Y172" s="25" t="s">
        <v>36</v>
      </c>
    </row>
    <row r="173" spans="1:25" ht="16.5">
      <c r="A173" s="209"/>
      <c r="B173" s="25" t="s">
        <v>227</v>
      </c>
      <c r="C173" s="30">
        <v>-67285.337</v>
      </c>
      <c r="D173" s="30">
        <v>7560.4629999999997</v>
      </c>
      <c r="E173" s="30">
        <v>339.88</v>
      </c>
      <c r="F173" s="32">
        <v>34996</v>
      </c>
      <c r="G173" s="32">
        <v>35002</v>
      </c>
      <c r="H173" s="26">
        <v>22.882999999999981</v>
      </c>
      <c r="I173" s="26">
        <v>-52.617000000000019</v>
      </c>
      <c r="J173" s="26">
        <f t="shared" si="51"/>
        <v>-14.867000000000019</v>
      </c>
      <c r="K173" s="26">
        <v>317</v>
      </c>
      <c r="L173" s="26">
        <v>392.5</v>
      </c>
      <c r="M173" s="26">
        <f t="shared" si="52"/>
        <v>354.75</v>
      </c>
      <c r="N173" s="27">
        <v>317</v>
      </c>
      <c r="O173" s="27">
        <v>392.5</v>
      </c>
      <c r="P173" s="27">
        <v>354.75</v>
      </c>
      <c r="Q173" s="27">
        <f t="shared" si="53"/>
        <v>75.5</v>
      </c>
      <c r="R173" s="25" t="s">
        <v>65</v>
      </c>
      <c r="S173" s="28">
        <f t="shared" si="54"/>
        <v>3.5899999999999997E-7</v>
      </c>
      <c r="T173" s="28">
        <v>4.7549668874172185E-9</v>
      </c>
      <c r="U173" s="35" t="str">
        <f t="shared" si="55"/>
        <v>-</v>
      </c>
      <c r="V173" s="35" t="s">
        <v>34</v>
      </c>
      <c r="W173" s="29">
        <v>261.76300000000003</v>
      </c>
      <c r="X173" s="25" t="s">
        <v>133</v>
      </c>
      <c r="Y173" s="25" t="s">
        <v>228</v>
      </c>
    </row>
    <row r="174" spans="1:25" ht="16.5">
      <c r="A174" s="209"/>
      <c r="B174" s="25" t="s">
        <v>229</v>
      </c>
      <c r="C174" s="30">
        <v>-67285.337</v>
      </c>
      <c r="D174" s="30">
        <v>7560.4629999999997</v>
      </c>
      <c r="E174" s="30">
        <v>339.88</v>
      </c>
      <c r="F174" s="32">
        <v>35004</v>
      </c>
      <c r="G174" s="32">
        <v>35010</v>
      </c>
      <c r="H174" s="26">
        <v>-52.617000000000019</v>
      </c>
      <c r="I174" s="26">
        <v>-128.11700000000002</v>
      </c>
      <c r="J174" s="26">
        <f t="shared" si="51"/>
        <v>-90.367000000000019</v>
      </c>
      <c r="K174" s="26">
        <v>392.5</v>
      </c>
      <c r="L174" s="26">
        <v>468</v>
      </c>
      <c r="M174" s="26">
        <f t="shared" si="52"/>
        <v>430.25</v>
      </c>
      <c r="N174" s="27">
        <v>392.5</v>
      </c>
      <c r="O174" s="27">
        <v>468</v>
      </c>
      <c r="P174" s="27">
        <v>430.25</v>
      </c>
      <c r="Q174" s="27">
        <f t="shared" si="53"/>
        <v>75.5</v>
      </c>
      <c r="R174" s="25" t="s">
        <v>65</v>
      </c>
      <c r="S174" s="28">
        <f t="shared" si="54"/>
        <v>4.36E-8</v>
      </c>
      <c r="T174" s="28">
        <v>5.7748344370860924E-10</v>
      </c>
      <c r="U174" s="35" t="str">
        <f t="shared" si="55"/>
        <v>-</v>
      </c>
      <c r="V174" s="35" t="s">
        <v>34</v>
      </c>
      <c r="W174" s="29">
        <v>255.94299999999998</v>
      </c>
      <c r="X174" s="25" t="s">
        <v>133</v>
      </c>
      <c r="Y174" s="25" t="s">
        <v>228</v>
      </c>
    </row>
    <row r="175" spans="1:25" ht="16.5">
      <c r="A175" s="209"/>
      <c r="B175" s="25" t="s">
        <v>230</v>
      </c>
      <c r="C175" s="30">
        <v>-67285.337</v>
      </c>
      <c r="D175" s="30">
        <v>7560.4629999999997</v>
      </c>
      <c r="E175" s="30">
        <v>339.88</v>
      </c>
      <c r="F175" s="32">
        <v>35019</v>
      </c>
      <c r="G175" s="32">
        <v>35024</v>
      </c>
      <c r="H175" s="26">
        <v>-128.11700000000002</v>
      </c>
      <c r="I175" s="26">
        <v>-244.11700000000002</v>
      </c>
      <c r="J175" s="26">
        <f t="shared" si="51"/>
        <v>-186.11700000000002</v>
      </c>
      <c r="K175" s="26">
        <v>468</v>
      </c>
      <c r="L175" s="26">
        <v>584</v>
      </c>
      <c r="M175" s="26">
        <f t="shared" si="52"/>
        <v>526</v>
      </c>
      <c r="N175" s="27">
        <v>468</v>
      </c>
      <c r="O175" s="27">
        <v>584</v>
      </c>
      <c r="P175" s="27">
        <v>526</v>
      </c>
      <c r="Q175" s="27">
        <f t="shared" si="53"/>
        <v>116</v>
      </c>
      <c r="R175" s="25" t="s">
        <v>65</v>
      </c>
      <c r="S175" s="28">
        <f t="shared" si="54"/>
        <v>3.7E-7</v>
      </c>
      <c r="T175" s="28">
        <v>3.189655172413793E-9</v>
      </c>
      <c r="U175" s="35" t="str">
        <f t="shared" si="55"/>
        <v>-</v>
      </c>
      <c r="V175" s="35" t="s">
        <v>34</v>
      </c>
      <c r="W175" s="29">
        <v>256.18299999999999</v>
      </c>
      <c r="X175" s="25" t="s">
        <v>133</v>
      </c>
      <c r="Y175" s="25" t="s">
        <v>228</v>
      </c>
    </row>
    <row r="176" spans="1:25" ht="16.5">
      <c r="A176" s="209"/>
      <c r="B176" s="25" t="s">
        <v>231</v>
      </c>
      <c r="C176" s="30">
        <v>-67285.337</v>
      </c>
      <c r="D176" s="30">
        <v>7560.4629999999997</v>
      </c>
      <c r="E176" s="30">
        <v>339.88</v>
      </c>
      <c r="F176" s="32">
        <v>35025</v>
      </c>
      <c r="G176" s="32">
        <v>35029</v>
      </c>
      <c r="H176" s="26">
        <v>-245.91699999999997</v>
      </c>
      <c r="I176" s="26">
        <v>-361.91699999999997</v>
      </c>
      <c r="J176" s="26">
        <f t="shared" si="51"/>
        <v>-303.91699999999997</v>
      </c>
      <c r="K176" s="26">
        <v>585.79999999999995</v>
      </c>
      <c r="L176" s="26">
        <v>701.8</v>
      </c>
      <c r="M176" s="26">
        <f t="shared" si="52"/>
        <v>643.79999999999995</v>
      </c>
      <c r="N176" s="27">
        <v>585.79999999999995</v>
      </c>
      <c r="O176" s="27">
        <v>701.8</v>
      </c>
      <c r="P176" s="27">
        <v>643.79999999999995</v>
      </c>
      <c r="Q176" s="27">
        <f t="shared" si="53"/>
        <v>116</v>
      </c>
      <c r="R176" s="25" t="s">
        <v>232</v>
      </c>
      <c r="S176" s="28">
        <f t="shared" si="54"/>
        <v>2.7700000000000002E-6</v>
      </c>
      <c r="T176" s="28">
        <v>2.3879310344827587E-8</v>
      </c>
      <c r="U176" s="35" t="str">
        <f t="shared" si="55"/>
        <v>-</v>
      </c>
      <c r="V176" s="35" t="s">
        <v>34</v>
      </c>
      <c r="W176" s="29">
        <v>255.93300000000005</v>
      </c>
      <c r="X176" s="25" t="s">
        <v>133</v>
      </c>
      <c r="Y176" s="25" t="s">
        <v>228</v>
      </c>
    </row>
    <row r="177" spans="1:25" ht="16.5">
      <c r="A177" s="209"/>
      <c r="B177" s="25" t="s">
        <v>233</v>
      </c>
      <c r="C177" s="30">
        <v>-67285.337</v>
      </c>
      <c r="D177" s="30">
        <v>7560.4629999999997</v>
      </c>
      <c r="E177" s="30">
        <v>339.88</v>
      </c>
      <c r="F177" s="32">
        <v>35030</v>
      </c>
      <c r="G177" s="32">
        <v>35035</v>
      </c>
      <c r="H177" s="26">
        <v>-361.91699999999997</v>
      </c>
      <c r="I177" s="26">
        <v>-477.91699999999997</v>
      </c>
      <c r="J177" s="26">
        <f t="shared" si="51"/>
        <v>-419.91699999999997</v>
      </c>
      <c r="K177" s="26">
        <v>701.8</v>
      </c>
      <c r="L177" s="26">
        <v>817.8</v>
      </c>
      <c r="M177" s="26">
        <f t="shared" si="52"/>
        <v>759.8</v>
      </c>
      <c r="N177" s="27">
        <v>701.8</v>
      </c>
      <c r="O177" s="27">
        <v>817.8</v>
      </c>
      <c r="P177" s="27">
        <v>759.8</v>
      </c>
      <c r="Q177" s="27">
        <f t="shared" si="53"/>
        <v>116</v>
      </c>
      <c r="R177" s="25" t="s">
        <v>33</v>
      </c>
      <c r="S177" s="28">
        <f t="shared" si="54"/>
        <v>3.8700000000000001E-7</v>
      </c>
      <c r="T177" s="28">
        <v>3.3362068965517242E-9</v>
      </c>
      <c r="U177" s="35" t="str">
        <f t="shared" si="55"/>
        <v>-</v>
      </c>
      <c r="V177" s="35" t="s">
        <v>34</v>
      </c>
      <c r="W177" s="29">
        <v>255.59300000000002</v>
      </c>
      <c r="X177" s="25" t="s">
        <v>133</v>
      </c>
      <c r="Y177" s="25" t="s">
        <v>228</v>
      </c>
    </row>
    <row r="178" spans="1:25" ht="16.5">
      <c r="A178" s="209"/>
      <c r="B178" s="25" t="s">
        <v>234</v>
      </c>
      <c r="C178" s="30">
        <v>-67285.337</v>
      </c>
      <c r="D178" s="30">
        <v>7560.4629999999997</v>
      </c>
      <c r="E178" s="30">
        <v>339.88</v>
      </c>
      <c r="F178" s="32">
        <v>35036</v>
      </c>
      <c r="G178" s="32">
        <v>35041</v>
      </c>
      <c r="H178" s="26">
        <v>-477.91699999999997</v>
      </c>
      <c r="I178" s="26">
        <v>-593.91699999999992</v>
      </c>
      <c r="J178" s="26">
        <f t="shared" si="51"/>
        <v>-535.91699999999992</v>
      </c>
      <c r="K178" s="26">
        <v>817.8</v>
      </c>
      <c r="L178" s="26">
        <v>933.8</v>
      </c>
      <c r="M178" s="26">
        <f t="shared" si="52"/>
        <v>875.8</v>
      </c>
      <c r="N178" s="27">
        <v>817.8</v>
      </c>
      <c r="O178" s="27">
        <v>933.8</v>
      </c>
      <c r="P178" s="27">
        <v>875.8</v>
      </c>
      <c r="Q178" s="27">
        <f t="shared" si="53"/>
        <v>116</v>
      </c>
      <c r="R178" s="25" t="s">
        <v>33</v>
      </c>
      <c r="S178" s="28">
        <f t="shared" si="54"/>
        <v>2.1699999999999999E-8</v>
      </c>
      <c r="T178" s="28">
        <v>1.8706896551724136E-10</v>
      </c>
      <c r="U178" s="35" t="str">
        <f t="shared" si="55"/>
        <v>-</v>
      </c>
      <c r="V178" s="35" t="s">
        <v>34</v>
      </c>
      <c r="W178" s="29">
        <v>255.39300000000009</v>
      </c>
      <c r="X178" s="25" t="s">
        <v>133</v>
      </c>
      <c r="Y178" s="25" t="s">
        <v>228</v>
      </c>
    </row>
    <row r="179" spans="1:25" ht="16.5">
      <c r="A179" s="209"/>
      <c r="B179" s="25" t="s">
        <v>235</v>
      </c>
      <c r="C179" s="30">
        <v>-67285.337</v>
      </c>
      <c r="D179" s="30">
        <v>7560.4629999999997</v>
      </c>
      <c r="E179" s="30">
        <v>339.88</v>
      </c>
      <c r="F179" s="32">
        <v>35012</v>
      </c>
      <c r="G179" s="32">
        <v>35016</v>
      </c>
      <c r="H179" s="26">
        <v>-593.91699999999992</v>
      </c>
      <c r="I179" s="26">
        <v>-667.61699999999996</v>
      </c>
      <c r="J179" s="26">
        <f t="shared" si="51"/>
        <v>-630.76699999999994</v>
      </c>
      <c r="K179" s="26">
        <v>933.8</v>
      </c>
      <c r="L179" s="26">
        <v>1007.5</v>
      </c>
      <c r="M179" s="26">
        <f t="shared" si="52"/>
        <v>970.65</v>
      </c>
      <c r="N179" s="27">
        <v>933.8</v>
      </c>
      <c r="O179" s="27">
        <v>1007.5</v>
      </c>
      <c r="P179" s="27">
        <v>970.65</v>
      </c>
      <c r="Q179" s="27">
        <f t="shared" si="53"/>
        <v>73.700000000000045</v>
      </c>
      <c r="R179" s="25" t="s">
        <v>33</v>
      </c>
      <c r="S179" s="28">
        <f t="shared" si="54"/>
        <v>1.1900000000000001E-8</v>
      </c>
      <c r="T179" s="28">
        <v>1.6146540027137032E-10</v>
      </c>
      <c r="U179" s="35" t="str">
        <f t="shared" si="55"/>
        <v>-</v>
      </c>
      <c r="V179" s="35" t="s">
        <v>34</v>
      </c>
      <c r="W179" s="29">
        <v>253.16299999999995</v>
      </c>
      <c r="X179" s="25" t="s">
        <v>133</v>
      </c>
      <c r="Y179" s="25" t="s">
        <v>228</v>
      </c>
    </row>
    <row r="180" spans="1:25" ht="16.5">
      <c r="A180" s="209"/>
      <c r="B180" s="25" t="s">
        <v>236</v>
      </c>
      <c r="C180" s="30">
        <v>-67285.337</v>
      </c>
      <c r="D180" s="30">
        <v>7560.4629999999997</v>
      </c>
      <c r="E180" s="30">
        <v>339.88</v>
      </c>
      <c r="F180" s="32">
        <v>35059</v>
      </c>
      <c r="G180" s="32">
        <v>35076</v>
      </c>
      <c r="H180" s="26">
        <v>285.38299999999998</v>
      </c>
      <c r="I180" s="26">
        <v>246.38299999999998</v>
      </c>
      <c r="J180" s="26">
        <f t="shared" si="51"/>
        <v>265.88299999999998</v>
      </c>
      <c r="K180" s="26">
        <v>54.5</v>
      </c>
      <c r="L180" s="26">
        <v>93.5</v>
      </c>
      <c r="M180" s="26">
        <f t="shared" si="52"/>
        <v>74</v>
      </c>
      <c r="N180" s="27">
        <v>54.5</v>
      </c>
      <c r="O180" s="27">
        <v>93.5</v>
      </c>
      <c r="P180" s="27">
        <v>74</v>
      </c>
      <c r="Q180" s="27">
        <f t="shared" si="53"/>
        <v>39</v>
      </c>
      <c r="R180" s="25" t="s">
        <v>237</v>
      </c>
      <c r="S180" s="28">
        <f t="shared" si="54"/>
        <v>1.2499999999999999E-7</v>
      </c>
      <c r="T180" s="28">
        <v>3.205128205128205E-9</v>
      </c>
      <c r="U180" s="35" t="str">
        <f t="shared" si="55"/>
        <v>-</v>
      </c>
      <c r="V180" s="35" t="s">
        <v>34</v>
      </c>
      <c r="W180" s="29">
        <v>308.28299999999996</v>
      </c>
      <c r="X180" s="25" t="s">
        <v>110</v>
      </c>
      <c r="Y180" s="25" t="s">
        <v>42</v>
      </c>
    </row>
    <row r="181" spans="1:25">
      <c r="A181" s="214"/>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row>
    <row r="182" spans="1:25" ht="16.5">
      <c r="A182" s="209" t="s">
        <v>238</v>
      </c>
      <c r="B182" s="25" t="s">
        <v>239</v>
      </c>
      <c r="C182" s="30">
        <v>-70695.369000000006</v>
      </c>
      <c r="D182" s="30">
        <v>3935.0444000000002</v>
      </c>
      <c r="E182" s="30">
        <v>137.38999999999999</v>
      </c>
      <c r="F182" s="32">
        <v>35265</v>
      </c>
      <c r="G182" s="32">
        <v>35274</v>
      </c>
      <c r="H182" s="26">
        <v>-20.065000000000001</v>
      </c>
      <c r="I182" s="26">
        <v>-26.734999999999999</v>
      </c>
      <c r="J182" s="26">
        <f t="shared" ref="J182:J187" si="56">(H182+I182)/2</f>
        <v>-23.4</v>
      </c>
      <c r="K182" s="26">
        <v>157.44999999999999</v>
      </c>
      <c r="L182" s="26">
        <v>164.12</v>
      </c>
      <c r="M182" s="26">
        <f t="shared" ref="M182:M187" si="57">(K182+L182)/2</f>
        <v>160.785</v>
      </c>
      <c r="N182" s="27">
        <v>157.44999999999999</v>
      </c>
      <c r="O182" s="27">
        <v>164.12</v>
      </c>
      <c r="P182" s="27">
        <v>160.785</v>
      </c>
      <c r="Q182" s="27">
        <f t="shared" ref="Q182:Q187" si="58">L182-K182</f>
        <v>6.6700000000000159</v>
      </c>
      <c r="R182" s="25" t="s">
        <v>240</v>
      </c>
      <c r="S182" s="28">
        <f t="shared" ref="S182:S187" si="59">T182*Q182</f>
        <v>1.3340000000000033E-7</v>
      </c>
      <c r="T182" s="28">
        <v>2E-8</v>
      </c>
      <c r="U182" s="28">
        <f t="shared" ref="U182:U187" si="60">IF(V182="-","-",V182*Q182)</f>
        <v>4.6690000000000107E-6</v>
      </c>
      <c r="V182" s="28">
        <v>6.9999999999999997E-7</v>
      </c>
      <c r="W182" s="29">
        <v>162</v>
      </c>
      <c r="X182" s="25" t="s">
        <v>241</v>
      </c>
      <c r="Y182" s="25" t="s">
        <v>242</v>
      </c>
    </row>
    <row r="183" spans="1:25" ht="16.5">
      <c r="A183" s="209"/>
      <c r="B183" s="25" t="s">
        <v>243</v>
      </c>
      <c r="C183" s="30">
        <v>-70695.369000000006</v>
      </c>
      <c r="D183" s="30">
        <v>3935.0444000000002</v>
      </c>
      <c r="E183" s="30">
        <v>137.38999999999999</v>
      </c>
      <c r="F183" s="32">
        <v>35297</v>
      </c>
      <c r="G183" s="32">
        <v>35309</v>
      </c>
      <c r="H183" s="26">
        <v>-34.414999999999999</v>
      </c>
      <c r="I183" s="26">
        <v>-142.785</v>
      </c>
      <c r="J183" s="26">
        <f t="shared" si="56"/>
        <v>-88.6</v>
      </c>
      <c r="K183" s="26">
        <v>171.8</v>
      </c>
      <c r="L183" s="26">
        <v>280.17</v>
      </c>
      <c r="M183" s="26">
        <f t="shared" si="57"/>
        <v>225.98500000000001</v>
      </c>
      <c r="N183" s="27">
        <v>171.8</v>
      </c>
      <c r="O183" s="27">
        <v>280.17</v>
      </c>
      <c r="P183" s="27">
        <v>225.98500000000001</v>
      </c>
      <c r="Q183" s="27">
        <f t="shared" si="58"/>
        <v>108.37</v>
      </c>
      <c r="R183" s="25" t="s">
        <v>33</v>
      </c>
      <c r="S183" s="28">
        <f t="shared" si="59"/>
        <v>6.6105700000000005E-4</v>
      </c>
      <c r="T183" s="28">
        <v>6.1E-6</v>
      </c>
      <c r="U183" s="28">
        <f t="shared" si="60"/>
        <v>1.0836999999999999E-4</v>
      </c>
      <c r="V183" s="28">
        <v>9.9999999999999995E-7</v>
      </c>
      <c r="W183" s="29">
        <v>158.6</v>
      </c>
      <c r="X183" s="25" t="s">
        <v>241</v>
      </c>
      <c r="Y183" s="25" t="s">
        <v>242</v>
      </c>
    </row>
    <row r="184" spans="1:25" ht="16.5">
      <c r="A184" s="209"/>
      <c r="B184" s="25" t="s">
        <v>244</v>
      </c>
      <c r="C184" s="30">
        <v>-70695.369000000006</v>
      </c>
      <c r="D184" s="30">
        <v>3935.0444000000002</v>
      </c>
      <c r="E184" s="30">
        <v>137.38999999999999</v>
      </c>
      <c r="F184" s="32">
        <v>35417</v>
      </c>
      <c r="G184" s="32">
        <v>35425</v>
      </c>
      <c r="H184" s="26">
        <v>-142.01300000000003</v>
      </c>
      <c r="I184" s="26">
        <v>-207.285</v>
      </c>
      <c r="J184" s="26">
        <f t="shared" si="56"/>
        <v>-174.649</v>
      </c>
      <c r="K184" s="26">
        <v>279.39800000000002</v>
      </c>
      <c r="L184" s="26">
        <v>344.67</v>
      </c>
      <c r="M184" s="26">
        <f t="shared" si="57"/>
        <v>312.03399999999999</v>
      </c>
      <c r="N184" s="27">
        <v>279.39800000000002</v>
      </c>
      <c r="O184" s="27">
        <v>344.67</v>
      </c>
      <c r="P184" s="27">
        <v>312.03399999999999</v>
      </c>
      <c r="Q184" s="27">
        <f t="shared" si="58"/>
        <v>65.271999999999991</v>
      </c>
      <c r="R184" s="25" t="s">
        <v>33</v>
      </c>
      <c r="S184" s="28">
        <f t="shared" si="59"/>
        <v>5.2217599999999998E-3</v>
      </c>
      <c r="T184" s="28">
        <v>8.0000000000000007E-5</v>
      </c>
      <c r="U184" s="28">
        <f t="shared" si="60"/>
        <v>6.5271999999999994E-5</v>
      </c>
      <c r="V184" s="28">
        <v>9.9999999999999995E-7</v>
      </c>
      <c r="W184" s="29">
        <v>169.2</v>
      </c>
      <c r="X184" s="25" t="s">
        <v>241</v>
      </c>
      <c r="Y184" s="25" t="s">
        <v>242</v>
      </c>
    </row>
    <row r="185" spans="1:25" ht="16.5">
      <c r="A185" s="209"/>
      <c r="B185" s="25" t="s">
        <v>245</v>
      </c>
      <c r="C185" s="30">
        <v>-70695.369000000006</v>
      </c>
      <c r="D185" s="30">
        <v>3935.0444000000002</v>
      </c>
      <c r="E185" s="30">
        <v>137.38999999999999</v>
      </c>
      <c r="F185" s="32">
        <v>35406</v>
      </c>
      <c r="G185" s="32">
        <v>35417</v>
      </c>
      <c r="H185" s="26">
        <v>-208.51600000000002</v>
      </c>
      <c r="I185" s="26">
        <v>-249.791</v>
      </c>
      <c r="J185" s="26">
        <f t="shared" si="56"/>
        <v>-229.15350000000001</v>
      </c>
      <c r="K185" s="26">
        <v>345.90100000000001</v>
      </c>
      <c r="L185" s="26">
        <v>387.17599999999999</v>
      </c>
      <c r="M185" s="26">
        <f t="shared" si="57"/>
        <v>366.5385</v>
      </c>
      <c r="N185" s="27">
        <v>345.90100000000001</v>
      </c>
      <c r="O185" s="27">
        <v>387.17599999999999</v>
      </c>
      <c r="P185" s="27">
        <v>366.5385</v>
      </c>
      <c r="Q185" s="27">
        <f t="shared" si="58"/>
        <v>41.274999999999977</v>
      </c>
      <c r="R185" s="25" t="s">
        <v>33</v>
      </c>
      <c r="S185" s="28">
        <f t="shared" si="59"/>
        <v>1.2382499999999993E-3</v>
      </c>
      <c r="T185" s="28">
        <v>3.0000000000000001E-5</v>
      </c>
      <c r="U185" s="28">
        <f t="shared" si="60"/>
        <v>4.1274999999999973E-5</v>
      </c>
      <c r="V185" s="28">
        <v>9.9999999999999995E-7</v>
      </c>
      <c r="W185" s="29">
        <v>161</v>
      </c>
      <c r="X185" s="25" t="s">
        <v>241</v>
      </c>
      <c r="Y185" s="25" t="s">
        <v>242</v>
      </c>
    </row>
    <row r="186" spans="1:25" ht="16.5">
      <c r="A186" s="209"/>
      <c r="B186" s="25" t="s">
        <v>246</v>
      </c>
      <c r="C186" s="30">
        <v>-70695.369000000006</v>
      </c>
      <c r="D186" s="30">
        <v>3935.0444000000002</v>
      </c>
      <c r="E186" s="30">
        <v>137.38999999999999</v>
      </c>
      <c r="F186" s="32">
        <v>35396</v>
      </c>
      <c r="G186" s="32">
        <v>35406</v>
      </c>
      <c r="H186" s="26">
        <v>-251.517</v>
      </c>
      <c r="I186" s="26">
        <v>-292.29399999999998</v>
      </c>
      <c r="J186" s="26">
        <f t="shared" si="56"/>
        <v>-271.90549999999996</v>
      </c>
      <c r="K186" s="26">
        <v>388.90199999999999</v>
      </c>
      <c r="L186" s="26">
        <v>429.67899999999997</v>
      </c>
      <c r="M186" s="26">
        <f t="shared" si="57"/>
        <v>409.29049999999995</v>
      </c>
      <c r="N186" s="27">
        <v>388.90199999999999</v>
      </c>
      <c r="O186" s="27">
        <v>429.67899999999997</v>
      </c>
      <c r="P186" s="27">
        <v>409.29049999999995</v>
      </c>
      <c r="Q186" s="27">
        <f t="shared" si="58"/>
        <v>40.776999999999987</v>
      </c>
      <c r="R186" s="25" t="s">
        <v>33</v>
      </c>
      <c r="S186" s="28">
        <f t="shared" si="59"/>
        <v>1.7534109999999994E-3</v>
      </c>
      <c r="T186" s="28">
        <v>4.3000000000000002E-5</v>
      </c>
      <c r="U186" s="28">
        <f t="shared" si="60"/>
        <v>4.0776999999999986E-5</v>
      </c>
      <c r="V186" s="28">
        <v>9.9999999999999995E-7</v>
      </c>
      <c r="W186" s="29">
        <v>159.69999999999999</v>
      </c>
      <c r="X186" s="25" t="s">
        <v>241</v>
      </c>
      <c r="Y186" s="25" t="s">
        <v>242</v>
      </c>
    </row>
    <row r="187" spans="1:25" ht="16.5">
      <c r="A187" s="209"/>
      <c r="B187" s="25" t="s">
        <v>247</v>
      </c>
      <c r="C187" s="30">
        <v>-70695.369000000006</v>
      </c>
      <c r="D187" s="30">
        <v>3935.0444000000002</v>
      </c>
      <c r="E187" s="30">
        <v>137.38999999999999</v>
      </c>
      <c r="F187" s="32">
        <v>35383</v>
      </c>
      <c r="G187" s="32">
        <v>35381</v>
      </c>
      <c r="H187" s="26">
        <v>-294.03300000000002</v>
      </c>
      <c r="I187" s="26">
        <v>-368.11500000000001</v>
      </c>
      <c r="J187" s="26">
        <f t="shared" si="56"/>
        <v>-331.07400000000001</v>
      </c>
      <c r="K187" s="26">
        <v>431.41800000000001</v>
      </c>
      <c r="L187" s="26">
        <v>505.5</v>
      </c>
      <c r="M187" s="26">
        <f t="shared" si="57"/>
        <v>468.459</v>
      </c>
      <c r="N187" s="27">
        <v>431.41800000000001</v>
      </c>
      <c r="O187" s="27">
        <v>505.5</v>
      </c>
      <c r="P187" s="27">
        <v>468.459</v>
      </c>
      <c r="Q187" s="27">
        <f t="shared" si="58"/>
        <v>74.081999999999994</v>
      </c>
      <c r="R187" s="25" t="s">
        <v>33</v>
      </c>
      <c r="S187" s="28">
        <f t="shared" si="59"/>
        <v>3.7041E-4</v>
      </c>
      <c r="T187" s="28">
        <v>5.0000000000000004E-6</v>
      </c>
      <c r="U187" s="28">
        <f t="shared" si="60"/>
        <v>7.4081999999999986E-5</v>
      </c>
      <c r="V187" s="28">
        <v>9.9999999999999995E-7</v>
      </c>
      <c r="W187" s="29">
        <v>160.1</v>
      </c>
      <c r="X187" s="25" t="s">
        <v>241</v>
      </c>
      <c r="Y187" s="25" t="s">
        <v>242</v>
      </c>
    </row>
    <row r="188" spans="1:25" ht="13.5" customHeight="1">
      <c r="A188" s="216"/>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row>
    <row r="189" spans="1:25" ht="16.5">
      <c r="A189" s="209" t="s">
        <v>248</v>
      </c>
      <c r="B189" s="25" t="s">
        <v>249</v>
      </c>
      <c r="C189" s="30">
        <v>-65324.696000000004</v>
      </c>
      <c r="D189" s="30">
        <v>8625.7711999999992</v>
      </c>
      <c r="E189" s="30">
        <v>277.51</v>
      </c>
      <c r="F189" s="32">
        <v>35267</v>
      </c>
      <c r="G189" s="32">
        <v>35274</v>
      </c>
      <c r="H189" s="26">
        <v>267.01400000000001</v>
      </c>
      <c r="I189" s="26">
        <v>256.964</v>
      </c>
      <c r="J189" s="26">
        <f t="shared" ref="J189:J201" si="61">(H189+I189)/2</f>
        <v>261.98900000000003</v>
      </c>
      <c r="K189" s="26">
        <v>10.5</v>
      </c>
      <c r="L189" s="26">
        <v>20.55</v>
      </c>
      <c r="M189" s="26">
        <f t="shared" ref="M189:M201" si="62">(K189+L189)/2</f>
        <v>15.525</v>
      </c>
      <c r="N189" s="27">
        <v>10.5</v>
      </c>
      <c r="O189" s="27">
        <v>20.55</v>
      </c>
      <c r="P189" s="27">
        <v>15.525</v>
      </c>
      <c r="Q189" s="27">
        <f t="shared" ref="Q189:Q201" si="63">L189-K189</f>
        <v>10.050000000000001</v>
      </c>
      <c r="R189" s="25" t="s">
        <v>240</v>
      </c>
      <c r="S189" s="28">
        <f t="shared" ref="S189:S201" si="64">T189*Q189</f>
        <v>3.2160000000000004E-5</v>
      </c>
      <c r="T189" s="28">
        <v>3.1999999999999999E-6</v>
      </c>
      <c r="U189" s="28">
        <f t="shared" ref="U189:U200" si="65">IF(V189="-","-",V189*Q189)</f>
        <v>6.5325000000000001E-3</v>
      </c>
      <c r="V189" s="28">
        <v>6.4999999999999997E-4</v>
      </c>
      <c r="W189" s="29">
        <v>277.10000000000002</v>
      </c>
      <c r="X189" s="25" t="s">
        <v>241</v>
      </c>
      <c r="Y189" s="25" t="s">
        <v>242</v>
      </c>
    </row>
    <row r="190" spans="1:25" ht="16.5">
      <c r="A190" s="209"/>
      <c r="B190" s="25" t="s">
        <v>250</v>
      </c>
      <c r="C190" s="30">
        <v>-65324.696000000004</v>
      </c>
      <c r="D190" s="30">
        <v>8625.7711999999992</v>
      </c>
      <c r="E190" s="30">
        <v>277.51</v>
      </c>
      <c r="F190" s="32">
        <v>35282</v>
      </c>
      <c r="G190" s="32">
        <v>35287</v>
      </c>
      <c r="H190" s="26">
        <v>236.81400000000002</v>
      </c>
      <c r="I190" s="26">
        <v>229.464</v>
      </c>
      <c r="J190" s="26">
        <f t="shared" si="61"/>
        <v>233.13900000000001</v>
      </c>
      <c r="K190" s="26">
        <v>40.700000000000003</v>
      </c>
      <c r="L190" s="26">
        <v>48.05</v>
      </c>
      <c r="M190" s="26">
        <f t="shared" si="62"/>
        <v>44.375</v>
      </c>
      <c r="N190" s="27">
        <v>40.700000000000003</v>
      </c>
      <c r="O190" s="27">
        <v>48.05</v>
      </c>
      <c r="P190" s="27">
        <v>44.375</v>
      </c>
      <c r="Q190" s="27">
        <f t="shared" si="63"/>
        <v>7.3499999999999943</v>
      </c>
      <c r="R190" s="25" t="s">
        <v>251</v>
      </c>
      <c r="S190" s="28">
        <f t="shared" si="64"/>
        <v>5.0714999999999961E-8</v>
      </c>
      <c r="T190" s="28">
        <v>6.8999999999999997E-9</v>
      </c>
      <c r="U190" s="28">
        <f t="shared" si="65"/>
        <v>5.8799999999999954E-6</v>
      </c>
      <c r="V190" s="28">
        <v>7.9999999999999996E-7</v>
      </c>
      <c r="W190" s="29">
        <v>266.7</v>
      </c>
      <c r="X190" s="25" t="s">
        <v>241</v>
      </c>
      <c r="Y190" s="25" t="s">
        <v>242</v>
      </c>
    </row>
    <row r="191" spans="1:25" ht="16.5">
      <c r="A191" s="209"/>
      <c r="B191" s="25" t="s">
        <v>252</v>
      </c>
      <c r="C191" s="30">
        <v>-65324.696000000004</v>
      </c>
      <c r="D191" s="30">
        <v>8625.7711999999992</v>
      </c>
      <c r="E191" s="30">
        <v>277.51</v>
      </c>
      <c r="F191" s="32">
        <v>35302</v>
      </c>
      <c r="G191" s="32">
        <v>35311</v>
      </c>
      <c r="H191" s="26">
        <v>217.01400000000001</v>
      </c>
      <c r="I191" s="26">
        <v>203.364</v>
      </c>
      <c r="J191" s="26">
        <f t="shared" si="61"/>
        <v>210.18900000000002</v>
      </c>
      <c r="K191" s="26">
        <v>60.5</v>
      </c>
      <c r="L191" s="26">
        <v>74.150000000000006</v>
      </c>
      <c r="M191" s="26">
        <f t="shared" si="62"/>
        <v>67.325000000000003</v>
      </c>
      <c r="N191" s="27">
        <v>60.5</v>
      </c>
      <c r="O191" s="27">
        <v>74.150000000000006</v>
      </c>
      <c r="P191" s="27">
        <v>67.325000000000003</v>
      </c>
      <c r="Q191" s="27">
        <f t="shared" si="63"/>
        <v>13.650000000000006</v>
      </c>
      <c r="R191" s="25" t="s">
        <v>33</v>
      </c>
      <c r="S191" s="28">
        <f t="shared" si="64"/>
        <v>9.2820000000000036E-6</v>
      </c>
      <c r="T191" s="28">
        <v>6.7999999999999995E-7</v>
      </c>
      <c r="U191" s="28">
        <f t="shared" si="65"/>
        <v>1.3650000000000005E-5</v>
      </c>
      <c r="V191" s="28">
        <v>9.9999999999999995E-7</v>
      </c>
      <c r="W191" s="29">
        <v>263.10000000000002</v>
      </c>
      <c r="X191" s="25" t="s">
        <v>241</v>
      </c>
      <c r="Y191" s="25" t="s">
        <v>242</v>
      </c>
    </row>
    <row r="192" spans="1:25" ht="16.5">
      <c r="A192" s="209"/>
      <c r="B192" s="25" t="s">
        <v>253</v>
      </c>
      <c r="C192" s="30">
        <v>-65324.696000000004</v>
      </c>
      <c r="D192" s="30">
        <v>8625.7711999999992</v>
      </c>
      <c r="E192" s="30">
        <v>277.51</v>
      </c>
      <c r="F192" s="32">
        <v>35340</v>
      </c>
      <c r="G192" s="32">
        <v>35346</v>
      </c>
      <c r="H192" s="26">
        <v>207.51400000000001</v>
      </c>
      <c r="I192" s="26">
        <v>180.06400000000002</v>
      </c>
      <c r="J192" s="26">
        <f t="shared" si="61"/>
        <v>193.78900000000002</v>
      </c>
      <c r="K192" s="26">
        <v>70</v>
      </c>
      <c r="L192" s="26">
        <v>97.45</v>
      </c>
      <c r="M192" s="26">
        <f t="shared" si="62"/>
        <v>83.724999999999994</v>
      </c>
      <c r="N192" s="27">
        <v>70</v>
      </c>
      <c r="O192" s="27">
        <v>97.45</v>
      </c>
      <c r="P192" s="27">
        <v>83.724999999999994</v>
      </c>
      <c r="Q192" s="27">
        <f t="shared" si="63"/>
        <v>27.450000000000003</v>
      </c>
      <c r="R192" s="25" t="s">
        <v>254</v>
      </c>
      <c r="S192" s="28">
        <f t="shared" si="64"/>
        <v>7.1370000000000016E-5</v>
      </c>
      <c r="T192" s="28">
        <v>2.6000000000000001E-6</v>
      </c>
      <c r="U192" s="28">
        <f t="shared" si="65"/>
        <v>2.7450000000000003E-5</v>
      </c>
      <c r="V192" s="28">
        <v>9.9999999999999995E-7</v>
      </c>
      <c r="W192" s="29">
        <v>263.3</v>
      </c>
      <c r="X192" s="25" t="s">
        <v>241</v>
      </c>
      <c r="Y192" s="25" t="s">
        <v>242</v>
      </c>
    </row>
    <row r="193" spans="1:27" ht="16.5">
      <c r="A193" s="209"/>
      <c r="B193" s="25" t="s">
        <v>255</v>
      </c>
      <c r="C193" s="30">
        <v>-65324.696000000004</v>
      </c>
      <c r="D193" s="30">
        <v>8625.7711999999992</v>
      </c>
      <c r="E193" s="30">
        <v>277.51</v>
      </c>
      <c r="F193" s="32">
        <v>35409</v>
      </c>
      <c r="G193" s="32">
        <v>35418</v>
      </c>
      <c r="H193" s="26">
        <v>-130.48599999999999</v>
      </c>
      <c r="I193" s="26">
        <v>-164.98599999999999</v>
      </c>
      <c r="J193" s="26">
        <f t="shared" si="61"/>
        <v>-147.73599999999999</v>
      </c>
      <c r="K193" s="26">
        <v>408</v>
      </c>
      <c r="L193" s="26">
        <v>442.05</v>
      </c>
      <c r="M193" s="26">
        <f t="shared" si="62"/>
        <v>425.02499999999998</v>
      </c>
      <c r="N193" s="27">
        <v>408</v>
      </c>
      <c r="O193" s="27">
        <v>442.05</v>
      </c>
      <c r="P193" s="27">
        <v>425.02499999999998</v>
      </c>
      <c r="Q193" s="27">
        <f t="shared" si="63"/>
        <v>34.050000000000011</v>
      </c>
      <c r="R193" s="25" t="s">
        <v>208</v>
      </c>
      <c r="S193" s="28">
        <f t="shared" si="64"/>
        <v>1.0215000000000003E-5</v>
      </c>
      <c r="T193" s="28">
        <v>2.9999999999999999E-7</v>
      </c>
      <c r="U193" s="28">
        <f t="shared" si="65"/>
        <v>3.4050000000000008E-5</v>
      </c>
      <c r="V193" s="28">
        <v>9.9999999999999995E-7</v>
      </c>
      <c r="W193" s="29">
        <v>262.39999999999998</v>
      </c>
      <c r="X193" s="25" t="s">
        <v>241</v>
      </c>
      <c r="Y193" s="25" t="s">
        <v>242</v>
      </c>
    </row>
    <row r="194" spans="1:27" ht="16.5">
      <c r="A194" s="209"/>
      <c r="B194" s="25" t="s">
        <v>256</v>
      </c>
      <c r="C194" s="30">
        <v>-65324.696000000004</v>
      </c>
      <c r="D194" s="30">
        <v>8625.7711999999992</v>
      </c>
      <c r="E194" s="30">
        <v>277.51</v>
      </c>
      <c r="F194" s="32">
        <v>35718</v>
      </c>
      <c r="G194" s="32">
        <v>35730</v>
      </c>
      <c r="H194" s="26">
        <v>95.51400000000001</v>
      </c>
      <c r="I194" s="26">
        <v>25.51400000000001</v>
      </c>
      <c r="J194" s="26">
        <f t="shared" si="61"/>
        <v>60.51400000000001</v>
      </c>
      <c r="K194" s="26">
        <v>182</v>
      </c>
      <c r="L194" s="26">
        <v>252</v>
      </c>
      <c r="M194" s="26">
        <f t="shared" si="62"/>
        <v>217</v>
      </c>
      <c r="N194" s="27">
        <v>182</v>
      </c>
      <c r="O194" s="27">
        <v>252</v>
      </c>
      <c r="P194" s="27">
        <v>217</v>
      </c>
      <c r="Q194" s="27">
        <f t="shared" si="63"/>
        <v>70</v>
      </c>
      <c r="R194" s="25" t="s">
        <v>33</v>
      </c>
      <c r="S194" s="28">
        <f t="shared" si="64"/>
        <v>2.1900000000000001E-4</v>
      </c>
      <c r="T194" s="28">
        <v>3.1285714285714289E-6</v>
      </c>
      <c r="U194" s="28" t="str">
        <f t="shared" si="65"/>
        <v>-</v>
      </c>
      <c r="V194" s="28" t="s">
        <v>34</v>
      </c>
      <c r="W194" s="29">
        <v>260.964</v>
      </c>
      <c r="X194" s="25" t="s">
        <v>257</v>
      </c>
      <c r="Y194" s="25" t="s">
        <v>258</v>
      </c>
    </row>
    <row r="195" spans="1:27" ht="16.5">
      <c r="A195" s="209"/>
      <c r="B195" s="25" t="s">
        <v>259</v>
      </c>
      <c r="C195" s="30">
        <v>-65324.696000000004</v>
      </c>
      <c r="D195" s="30">
        <v>8625.7711999999992</v>
      </c>
      <c r="E195" s="30">
        <v>277.51</v>
      </c>
      <c r="F195" s="32">
        <v>35709</v>
      </c>
      <c r="G195" s="32">
        <v>35718</v>
      </c>
      <c r="H195" s="26">
        <v>24.01400000000001</v>
      </c>
      <c r="I195" s="26">
        <v>-45.98599999999999</v>
      </c>
      <c r="J195" s="26">
        <f t="shared" si="61"/>
        <v>-10.98599999999999</v>
      </c>
      <c r="K195" s="26">
        <v>253.5</v>
      </c>
      <c r="L195" s="26">
        <v>323.5</v>
      </c>
      <c r="M195" s="26">
        <f t="shared" si="62"/>
        <v>288.5</v>
      </c>
      <c r="N195" s="27">
        <v>253.5</v>
      </c>
      <c r="O195" s="27">
        <v>323.5</v>
      </c>
      <c r="P195" s="27">
        <v>288.5</v>
      </c>
      <c r="Q195" s="27">
        <f t="shared" si="63"/>
        <v>70</v>
      </c>
      <c r="R195" s="25" t="s">
        <v>33</v>
      </c>
      <c r="S195" s="28">
        <f t="shared" si="64"/>
        <v>3.7100000000000002E-4</v>
      </c>
      <c r="T195" s="28">
        <v>5.3000000000000001E-6</v>
      </c>
      <c r="U195" s="28" t="str">
        <f t="shared" si="65"/>
        <v>-</v>
      </c>
      <c r="V195" s="28" t="s">
        <v>34</v>
      </c>
      <c r="W195" s="29">
        <v>260.92400000000004</v>
      </c>
      <c r="X195" s="25" t="s">
        <v>257</v>
      </c>
      <c r="Y195" s="25" t="s">
        <v>258</v>
      </c>
    </row>
    <row r="196" spans="1:27" ht="16.5">
      <c r="A196" s="209"/>
      <c r="B196" s="25" t="s">
        <v>260</v>
      </c>
      <c r="C196" s="30">
        <v>-65324.696000000004</v>
      </c>
      <c r="D196" s="30">
        <v>8625.7711999999992</v>
      </c>
      <c r="E196" s="30">
        <v>277.51</v>
      </c>
      <c r="F196" s="32">
        <v>35704</v>
      </c>
      <c r="G196" s="32">
        <v>35709</v>
      </c>
      <c r="H196" s="26">
        <v>-196.98599999999999</v>
      </c>
      <c r="I196" s="26">
        <v>-266.98599999999999</v>
      </c>
      <c r="J196" s="26">
        <f t="shared" si="61"/>
        <v>-231.98599999999999</v>
      </c>
      <c r="K196" s="26">
        <v>474.5</v>
      </c>
      <c r="L196" s="26">
        <v>544.5</v>
      </c>
      <c r="M196" s="26">
        <f t="shared" si="62"/>
        <v>509.5</v>
      </c>
      <c r="N196" s="27">
        <v>474.5</v>
      </c>
      <c r="O196" s="27">
        <v>544.5</v>
      </c>
      <c r="P196" s="27">
        <v>509.5</v>
      </c>
      <c r="Q196" s="27">
        <f t="shared" si="63"/>
        <v>70</v>
      </c>
      <c r="R196" s="25" t="s">
        <v>33</v>
      </c>
      <c r="S196" s="28">
        <f t="shared" si="64"/>
        <v>3.4699999999999998E-4</v>
      </c>
      <c r="T196" s="28">
        <v>4.9571428571428566E-6</v>
      </c>
      <c r="U196" s="28" t="str">
        <f t="shared" si="65"/>
        <v>-</v>
      </c>
      <c r="V196" s="28" t="s">
        <v>34</v>
      </c>
      <c r="W196" s="29">
        <v>260.95400000000001</v>
      </c>
      <c r="X196" s="25" t="s">
        <v>257</v>
      </c>
      <c r="Y196" s="25" t="s">
        <v>258</v>
      </c>
    </row>
    <row r="197" spans="1:27" ht="16.5">
      <c r="A197" s="209"/>
      <c r="B197" s="25" t="s">
        <v>261</v>
      </c>
      <c r="C197" s="30">
        <v>-65324.696000000004</v>
      </c>
      <c r="D197" s="30">
        <v>8625.7711999999992</v>
      </c>
      <c r="E197" s="30">
        <v>277.51</v>
      </c>
      <c r="F197" s="32">
        <v>35699</v>
      </c>
      <c r="G197" s="32">
        <v>35704</v>
      </c>
      <c r="H197" s="26">
        <v>-268.48599999999999</v>
      </c>
      <c r="I197" s="26">
        <v>-338.48599999999999</v>
      </c>
      <c r="J197" s="26">
        <f t="shared" si="61"/>
        <v>-303.48599999999999</v>
      </c>
      <c r="K197" s="26">
        <v>546</v>
      </c>
      <c r="L197" s="26">
        <v>616</v>
      </c>
      <c r="M197" s="26">
        <f t="shared" si="62"/>
        <v>581</v>
      </c>
      <c r="N197" s="27">
        <v>546</v>
      </c>
      <c r="O197" s="27">
        <v>616</v>
      </c>
      <c r="P197" s="27">
        <v>581</v>
      </c>
      <c r="Q197" s="27">
        <f t="shared" si="63"/>
        <v>70</v>
      </c>
      <c r="R197" s="25" t="s">
        <v>33</v>
      </c>
      <c r="S197" s="28">
        <f t="shared" si="64"/>
        <v>9.0699999999999996E-6</v>
      </c>
      <c r="T197" s="28">
        <v>1.2957142857142858E-7</v>
      </c>
      <c r="U197" s="28" t="str">
        <f t="shared" si="65"/>
        <v>-</v>
      </c>
      <c r="V197" s="28" t="s">
        <v>34</v>
      </c>
      <c r="W197" s="29">
        <v>260.964</v>
      </c>
      <c r="X197" s="25" t="s">
        <v>257</v>
      </c>
      <c r="Y197" s="25" t="s">
        <v>258</v>
      </c>
    </row>
    <row r="198" spans="1:27" ht="16.5">
      <c r="A198" s="209"/>
      <c r="B198" s="25" t="s">
        <v>262</v>
      </c>
      <c r="C198" s="30">
        <v>-65324.696000000004</v>
      </c>
      <c r="D198" s="30">
        <v>8625.7711999999992</v>
      </c>
      <c r="E198" s="30">
        <v>277.51</v>
      </c>
      <c r="F198" s="32">
        <v>35694</v>
      </c>
      <c r="G198" s="32">
        <v>35699</v>
      </c>
      <c r="H198" s="26">
        <v>-435.48599999999999</v>
      </c>
      <c r="I198" s="26">
        <v>-505.48599999999999</v>
      </c>
      <c r="J198" s="26">
        <f t="shared" si="61"/>
        <v>-470.48599999999999</v>
      </c>
      <c r="K198" s="26">
        <v>713</v>
      </c>
      <c r="L198" s="26">
        <v>783</v>
      </c>
      <c r="M198" s="26">
        <f t="shared" si="62"/>
        <v>748</v>
      </c>
      <c r="N198" s="27">
        <v>713</v>
      </c>
      <c r="O198" s="27">
        <v>783</v>
      </c>
      <c r="P198" s="27">
        <v>748</v>
      </c>
      <c r="Q198" s="27">
        <f t="shared" si="63"/>
        <v>70</v>
      </c>
      <c r="R198" s="25" t="s">
        <v>33</v>
      </c>
      <c r="S198" s="28">
        <f t="shared" si="64"/>
        <v>5.0099999999999998E-5</v>
      </c>
      <c r="T198" s="28">
        <v>7.1571428571428565E-7</v>
      </c>
      <c r="U198" s="28" t="str">
        <f t="shared" si="65"/>
        <v>-</v>
      </c>
      <c r="V198" s="28" t="s">
        <v>34</v>
      </c>
      <c r="W198" s="29">
        <v>260.84399999999999</v>
      </c>
      <c r="X198" s="25" t="s">
        <v>257</v>
      </c>
      <c r="Y198" s="25" t="s">
        <v>258</v>
      </c>
    </row>
    <row r="199" spans="1:27" ht="16.5">
      <c r="A199" s="209"/>
      <c r="B199" s="25" t="s">
        <v>263</v>
      </c>
      <c r="C199" s="30">
        <v>-65324.696000000004</v>
      </c>
      <c r="D199" s="30">
        <v>8625.7711999999992</v>
      </c>
      <c r="E199" s="30">
        <v>277.51</v>
      </c>
      <c r="F199" s="32">
        <v>35690</v>
      </c>
      <c r="G199" s="32">
        <v>35694</v>
      </c>
      <c r="H199" s="26">
        <v>-507.28599999999994</v>
      </c>
      <c r="I199" s="26">
        <v>-577.28599999999994</v>
      </c>
      <c r="J199" s="26">
        <f t="shared" si="61"/>
        <v>-542.28599999999994</v>
      </c>
      <c r="K199" s="26">
        <v>784.8</v>
      </c>
      <c r="L199" s="26">
        <v>854.8</v>
      </c>
      <c r="M199" s="26">
        <f t="shared" si="62"/>
        <v>819.8</v>
      </c>
      <c r="N199" s="27">
        <v>784.8</v>
      </c>
      <c r="O199" s="27">
        <v>854.8</v>
      </c>
      <c r="P199" s="27">
        <v>819.8</v>
      </c>
      <c r="Q199" s="27">
        <f t="shared" si="63"/>
        <v>70</v>
      </c>
      <c r="R199" s="25" t="s">
        <v>33</v>
      </c>
      <c r="S199" s="28">
        <f t="shared" si="64"/>
        <v>6.7399999999999998E-6</v>
      </c>
      <c r="T199" s="28">
        <v>9.6285714285714286E-8</v>
      </c>
      <c r="U199" s="28" t="str">
        <f t="shared" si="65"/>
        <v>-</v>
      </c>
      <c r="V199" s="28" t="s">
        <v>34</v>
      </c>
      <c r="W199" s="29">
        <v>260.70400000000001</v>
      </c>
      <c r="X199" s="25" t="s">
        <v>257</v>
      </c>
      <c r="Y199" s="25" t="s">
        <v>258</v>
      </c>
    </row>
    <row r="200" spans="1:27" ht="16.5">
      <c r="A200" s="209"/>
      <c r="B200" s="25" t="s">
        <v>264</v>
      </c>
      <c r="C200" s="30">
        <v>-65324.696000000004</v>
      </c>
      <c r="D200" s="30">
        <v>8625.7711999999992</v>
      </c>
      <c r="E200" s="30">
        <v>277.51</v>
      </c>
      <c r="F200" s="32">
        <v>35681</v>
      </c>
      <c r="G200" s="32">
        <v>35690</v>
      </c>
      <c r="H200" s="26">
        <v>-578.68600000000004</v>
      </c>
      <c r="I200" s="26">
        <v>-648.68600000000004</v>
      </c>
      <c r="J200" s="26">
        <f t="shared" si="61"/>
        <v>-613.68600000000004</v>
      </c>
      <c r="K200" s="26">
        <v>856.2</v>
      </c>
      <c r="L200" s="26">
        <v>926.2</v>
      </c>
      <c r="M200" s="26">
        <f t="shared" si="62"/>
        <v>891.2</v>
      </c>
      <c r="N200" s="27">
        <v>856.2</v>
      </c>
      <c r="O200" s="27">
        <v>926.2</v>
      </c>
      <c r="P200" s="27">
        <v>891.2</v>
      </c>
      <c r="Q200" s="27">
        <f t="shared" si="63"/>
        <v>70</v>
      </c>
      <c r="R200" s="25" t="s">
        <v>33</v>
      </c>
      <c r="S200" s="28">
        <f t="shared" si="64"/>
        <v>2.1799999999999999E-6</v>
      </c>
      <c r="T200" s="28">
        <v>3.1142857142857143E-8</v>
      </c>
      <c r="U200" s="28" t="str">
        <f t="shared" si="65"/>
        <v>-</v>
      </c>
      <c r="V200" s="28" t="s">
        <v>34</v>
      </c>
      <c r="W200" s="29">
        <v>259.00400000000002</v>
      </c>
      <c r="X200" s="25" t="s">
        <v>257</v>
      </c>
      <c r="Y200" s="25" t="s">
        <v>258</v>
      </c>
    </row>
    <row r="201" spans="1:27" ht="16.5">
      <c r="A201" s="209"/>
      <c r="B201" s="25" t="s">
        <v>265</v>
      </c>
      <c r="C201" s="30">
        <v>-65324.696000000004</v>
      </c>
      <c r="D201" s="30">
        <v>8625.7711999999992</v>
      </c>
      <c r="E201" s="30">
        <v>277.51</v>
      </c>
      <c r="F201" s="32">
        <v>35672</v>
      </c>
      <c r="G201" s="32">
        <v>35681</v>
      </c>
      <c r="H201" s="26">
        <v>-717.98599999999999</v>
      </c>
      <c r="I201" s="26">
        <v>-737.48599999999999</v>
      </c>
      <c r="J201" s="26">
        <f t="shared" si="61"/>
        <v>-727.73599999999999</v>
      </c>
      <c r="K201" s="26">
        <v>995.5</v>
      </c>
      <c r="L201" s="26">
        <v>1015</v>
      </c>
      <c r="M201" s="26">
        <f t="shared" si="62"/>
        <v>1005.25</v>
      </c>
      <c r="N201" s="27">
        <v>995.5</v>
      </c>
      <c r="O201" s="27">
        <v>1015</v>
      </c>
      <c r="P201" s="27">
        <v>1005.25</v>
      </c>
      <c r="Q201" s="27">
        <f t="shared" si="63"/>
        <v>19.5</v>
      </c>
      <c r="R201" s="25" t="s">
        <v>33</v>
      </c>
      <c r="S201" s="28">
        <f t="shared" si="64"/>
        <v>1.2899999999999998E-5</v>
      </c>
      <c r="T201" s="28">
        <v>6.615384615384615E-7</v>
      </c>
      <c r="U201" s="28">
        <v>0.34200000000000003</v>
      </c>
      <c r="V201" s="28">
        <v>1.7600000000000001E-2</v>
      </c>
      <c r="W201" s="29">
        <v>255.31400000000002</v>
      </c>
      <c r="X201" s="25" t="s">
        <v>257</v>
      </c>
      <c r="Y201" s="25" t="s">
        <v>258</v>
      </c>
    </row>
    <row r="202" spans="1:27">
      <c r="A202" s="214"/>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row>
    <row r="203" spans="1:27" ht="16.5">
      <c r="A203" s="209" t="s">
        <v>266</v>
      </c>
      <c r="B203" s="25" t="s">
        <v>267</v>
      </c>
      <c r="C203" s="30">
        <v>-69221.278000000006</v>
      </c>
      <c r="D203" s="30">
        <v>6917.15</v>
      </c>
      <c r="E203" s="30">
        <v>213.22499999999999</v>
      </c>
      <c r="F203" s="32">
        <v>36429</v>
      </c>
      <c r="G203" s="32">
        <v>36438</v>
      </c>
      <c r="H203" s="26">
        <f t="shared" ref="H203:H222" si="66">E203-K203</f>
        <v>128.72499999999999</v>
      </c>
      <c r="I203" s="26">
        <f t="shared" ref="I203:I222" si="67">E203-L203</f>
        <v>115.82499999999999</v>
      </c>
      <c r="J203" s="26">
        <f t="shared" ref="J203:J222" si="68">(H203+I203)/2</f>
        <v>122.27499999999999</v>
      </c>
      <c r="K203" s="26">
        <v>84.5</v>
      </c>
      <c r="L203" s="26">
        <v>97.4</v>
      </c>
      <c r="M203" s="26">
        <f t="shared" ref="M203:M222" si="69">(K203+L203)/2</f>
        <v>90.95</v>
      </c>
      <c r="N203" s="27">
        <v>84.5</v>
      </c>
      <c r="O203" s="27">
        <v>97.4</v>
      </c>
      <c r="P203" s="27">
        <v>90.95</v>
      </c>
      <c r="Q203" s="27">
        <f t="shared" ref="Q203:Q222" si="70">L203-K203</f>
        <v>12.900000000000006</v>
      </c>
      <c r="R203" s="25" t="s">
        <v>268</v>
      </c>
      <c r="S203" s="28">
        <v>7.0500000000000006E-5</v>
      </c>
      <c r="T203" s="28">
        <f t="shared" ref="T203:T222" si="71">S203/Q203</f>
        <v>5.4651162790697657E-6</v>
      </c>
      <c r="U203" s="28" t="s">
        <v>34</v>
      </c>
      <c r="V203" s="28" t="str">
        <f t="shared" ref="V203:V222" si="72">IF(U203="-","-",U203/Q203)</f>
        <v>-</v>
      </c>
      <c r="W203" s="29">
        <f>E203-43.35</f>
        <v>169.875</v>
      </c>
      <c r="X203" s="25" t="s">
        <v>71</v>
      </c>
      <c r="Y203" s="25" t="s">
        <v>134</v>
      </c>
    </row>
    <row r="204" spans="1:27" ht="16.5">
      <c r="A204" s="209"/>
      <c r="B204" s="25" t="s">
        <v>269</v>
      </c>
      <c r="C204" s="30">
        <v>-69221.278000000006</v>
      </c>
      <c r="D204" s="30">
        <v>6917.15</v>
      </c>
      <c r="E204" s="30">
        <v>213.22499999999999</v>
      </c>
      <c r="F204" s="32">
        <v>36439</v>
      </c>
      <c r="G204" s="32">
        <v>36445</v>
      </c>
      <c r="H204" s="26">
        <f t="shared" si="66"/>
        <v>150.22499999999999</v>
      </c>
      <c r="I204" s="26">
        <f t="shared" si="67"/>
        <v>140.72499999999999</v>
      </c>
      <c r="J204" s="26">
        <f t="shared" si="68"/>
        <v>145.47499999999999</v>
      </c>
      <c r="K204" s="26">
        <v>63</v>
      </c>
      <c r="L204" s="26">
        <v>72.5</v>
      </c>
      <c r="M204" s="26">
        <f t="shared" si="69"/>
        <v>67.75</v>
      </c>
      <c r="N204" s="27">
        <v>63</v>
      </c>
      <c r="O204" s="27">
        <v>72.5</v>
      </c>
      <c r="P204" s="27">
        <v>67.75</v>
      </c>
      <c r="Q204" s="27">
        <f t="shared" si="70"/>
        <v>9.5</v>
      </c>
      <c r="R204" s="25" t="s">
        <v>270</v>
      </c>
      <c r="S204" s="28">
        <v>4.8300000000000003E-6</v>
      </c>
      <c r="T204" s="28">
        <f t="shared" si="71"/>
        <v>5.08421052631579E-7</v>
      </c>
      <c r="U204" s="28" t="s">
        <v>34</v>
      </c>
      <c r="V204" s="28" t="str">
        <f t="shared" si="72"/>
        <v>-</v>
      </c>
      <c r="W204" s="29">
        <f>E204-1.81</f>
        <v>211.41499999999999</v>
      </c>
      <c r="X204" s="25" t="s">
        <v>271</v>
      </c>
      <c r="Y204" s="25" t="s">
        <v>72</v>
      </c>
    </row>
    <row r="205" spans="1:27" ht="16.5">
      <c r="A205" s="209"/>
      <c r="B205" s="25" t="s">
        <v>272</v>
      </c>
      <c r="C205" s="30">
        <v>-69221.278000000006</v>
      </c>
      <c r="D205" s="30">
        <v>6917.15</v>
      </c>
      <c r="E205" s="30">
        <v>213.22499999999999</v>
      </c>
      <c r="F205" s="32">
        <v>36459</v>
      </c>
      <c r="G205" s="32">
        <v>36468</v>
      </c>
      <c r="H205" s="26">
        <f t="shared" si="66"/>
        <v>61.125</v>
      </c>
      <c r="I205" s="26">
        <f t="shared" si="67"/>
        <v>-3.2050000000000125</v>
      </c>
      <c r="J205" s="26">
        <f t="shared" si="68"/>
        <v>28.959999999999994</v>
      </c>
      <c r="K205" s="26">
        <v>152.1</v>
      </c>
      <c r="L205" s="26">
        <v>216.43</v>
      </c>
      <c r="M205" s="26">
        <f t="shared" si="69"/>
        <v>184.26499999999999</v>
      </c>
      <c r="N205" s="27">
        <v>152.1</v>
      </c>
      <c r="O205" s="27">
        <v>216.43</v>
      </c>
      <c r="P205" s="27">
        <v>184.26499999999999</v>
      </c>
      <c r="Q205" s="27">
        <f t="shared" si="70"/>
        <v>64.330000000000013</v>
      </c>
      <c r="R205" s="25" t="s">
        <v>273</v>
      </c>
      <c r="S205" s="28">
        <v>2.4600000000000002E-4</v>
      </c>
      <c r="T205" s="28">
        <f t="shared" si="71"/>
        <v>3.8240323332815169E-6</v>
      </c>
      <c r="U205" s="28">
        <v>4.5200000000000001E-5</v>
      </c>
      <c r="V205" s="28">
        <f t="shared" si="72"/>
        <v>7.0262707912327054E-7</v>
      </c>
      <c r="W205" s="29">
        <f>E205-60.34</f>
        <v>152.88499999999999</v>
      </c>
      <c r="X205" s="25" t="s">
        <v>274</v>
      </c>
      <c r="Y205" s="25" t="s">
        <v>275</v>
      </c>
    </row>
    <row r="206" spans="1:27" ht="16.5">
      <c r="A206" s="209"/>
      <c r="B206" s="25" t="s">
        <v>276</v>
      </c>
      <c r="C206" s="30">
        <v>-69221.278000000006</v>
      </c>
      <c r="D206" s="30">
        <v>6917.15</v>
      </c>
      <c r="E206" s="30">
        <v>213.22499999999999</v>
      </c>
      <c r="F206" s="32">
        <v>36470</v>
      </c>
      <c r="G206" s="32">
        <v>36479</v>
      </c>
      <c r="H206" s="26">
        <f t="shared" si="66"/>
        <v>110.52499999999999</v>
      </c>
      <c r="I206" s="26">
        <f t="shared" si="67"/>
        <v>79.525000000000006</v>
      </c>
      <c r="J206" s="26">
        <f t="shared" si="68"/>
        <v>95.025000000000006</v>
      </c>
      <c r="K206" s="26">
        <v>102.7</v>
      </c>
      <c r="L206" s="26">
        <v>133.69999999999999</v>
      </c>
      <c r="M206" s="26">
        <f t="shared" si="69"/>
        <v>118.19999999999999</v>
      </c>
      <c r="N206" s="27">
        <v>102.7</v>
      </c>
      <c r="O206" s="27">
        <v>133.69999999999999</v>
      </c>
      <c r="P206" s="27">
        <v>118.2</v>
      </c>
      <c r="Q206" s="27">
        <f t="shared" si="70"/>
        <v>30.999999999999986</v>
      </c>
      <c r="R206" s="25" t="s">
        <v>57</v>
      </c>
      <c r="S206" s="28">
        <v>3.6899999999999998E-7</v>
      </c>
      <c r="T206" s="28">
        <f t="shared" si="71"/>
        <v>1.1903225806451618E-8</v>
      </c>
      <c r="U206" s="28">
        <v>2.9399999999999999E-4</v>
      </c>
      <c r="V206" s="28">
        <f t="shared" si="72"/>
        <v>9.4838709677419392E-6</v>
      </c>
      <c r="W206" s="29">
        <f>E206-63.75</f>
        <v>149.47499999999999</v>
      </c>
      <c r="X206" s="25" t="s">
        <v>271</v>
      </c>
      <c r="Y206" s="25" t="s">
        <v>72</v>
      </c>
    </row>
    <row r="207" spans="1:27" ht="16.5">
      <c r="A207" s="209"/>
      <c r="B207" s="25" t="s">
        <v>277</v>
      </c>
      <c r="C207" s="30">
        <v>-69221.278000000006</v>
      </c>
      <c r="D207" s="30">
        <v>6917.15</v>
      </c>
      <c r="E207" s="30">
        <v>213.22499999999999</v>
      </c>
      <c r="F207" s="32">
        <v>36487</v>
      </c>
      <c r="G207" s="32">
        <v>36494</v>
      </c>
      <c r="H207" s="26">
        <f t="shared" si="66"/>
        <v>-20.325000000000017</v>
      </c>
      <c r="I207" s="26">
        <f t="shared" si="67"/>
        <v>-26.775000000000006</v>
      </c>
      <c r="J207" s="26">
        <f t="shared" si="68"/>
        <v>-23.550000000000011</v>
      </c>
      <c r="K207" s="26">
        <v>233.55</v>
      </c>
      <c r="L207" s="26">
        <v>240</v>
      </c>
      <c r="M207" s="26">
        <f t="shared" si="69"/>
        <v>236.77500000000001</v>
      </c>
      <c r="N207" s="27">
        <v>233.55</v>
      </c>
      <c r="O207" s="27">
        <v>240</v>
      </c>
      <c r="P207" s="27">
        <v>236.77500000000001</v>
      </c>
      <c r="Q207" s="27">
        <f t="shared" si="70"/>
        <v>6.4499999999999886</v>
      </c>
      <c r="R207" s="31" t="s">
        <v>278</v>
      </c>
      <c r="S207" s="28">
        <v>5.8500000000000002E-4</v>
      </c>
      <c r="T207" s="28">
        <f t="shared" si="71"/>
        <v>9.0697674418604814E-5</v>
      </c>
      <c r="U207" s="28" t="s">
        <v>34</v>
      </c>
      <c r="V207" s="28" t="str">
        <f t="shared" si="72"/>
        <v>-</v>
      </c>
      <c r="W207" s="29">
        <f>E206-60.12</f>
        <v>153.10499999999999</v>
      </c>
      <c r="X207" s="25" t="s">
        <v>274</v>
      </c>
      <c r="Y207" s="25" t="s">
        <v>275</v>
      </c>
      <c r="AA207" s="41"/>
    </row>
    <row r="208" spans="1:27" ht="16.5">
      <c r="A208" s="209"/>
      <c r="B208" s="25" t="s">
        <v>279</v>
      </c>
      <c r="C208" s="30">
        <v>-69221.278000000006</v>
      </c>
      <c r="D208" s="30">
        <v>6917.15</v>
      </c>
      <c r="E208" s="30">
        <v>213.22499999999999</v>
      </c>
      <c r="F208" s="32">
        <v>36264</v>
      </c>
      <c r="G208" s="32">
        <v>36283</v>
      </c>
      <c r="H208" s="26">
        <f t="shared" si="66"/>
        <v>-773.77499999999998</v>
      </c>
      <c r="I208" s="26">
        <f t="shared" si="67"/>
        <v>-790.27499999999998</v>
      </c>
      <c r="J208" s="26">
        <f t="shared" si="68"/>
        <v>-782.02499999999998</v>
      </c>
      <c r="K208" s="26">
        <v>987</v>
      </c>
      <c r="L208" s="26">
        <v>1003.5</v>
      </c>
      <c r="M208" s="26">
        <f t="shared" si="69"/>
        <v>995.25</v>
      </c>
      <c r="N208" s="27">
        <v>987</v>
      </c>
      <c r="O208" s="27">
        <v>1003.5</v>
      </c>
      <c r="P208" s="27">
        <v>995.25</v>
      </c>
      <c r="Q208" s="27">
        <f t="shared" si="70"/>
        <v>16.5</v>
      </c>
      <c r="R208" s="31" t="s">
        <v>280</v>
      </c>
      <c r="S208" s="28">
        <v>4.0599999999999998E-5</v>
      </c>
      <c r="T208" s="28">
        <f t="shared" si="71"/>
        <v>2.4606060606060603E-6</v>
      </c>
      <c r="U208" s="28" t="s">
        <v>34</v>
      </c>
      <c r="V208" s="28" t="str">
        <f t="shared" si="72"/>
        <v>-</v>
      </c>
      <c r="W208" s="29">
        <f>E206-60.17</f>
        <v>153.05500000000001</v>
      </c>
      <c r="X208" s="25" t="s">
        <v>281</v>
      </c>
      <c r="Y208" s="25" t="s">
        <v>275</v>
      </c>
    </row>
    <row r="209" spans="1:27" ht="16.5">
      <c r="A209" s="209"/>
      <c r="B209" s="25" t="s">
        <v>282</v>
      </c>
      <c r="C209" s="30">
        <v>-69221.278000000006</v>
      </c>
      <c r="D209" s="30">
        <v>6917.15</v>
      </c>
      <c r="E209" s="30">
        <v>213.22499999999999</v>
      </c>
      <c r="F209" s="32">
        <v>36649</v>
      </c>
      <c r="G209" s="32">
        <v>36659</v>
      </c>
      <c r="H209" s="26">
        <f t="shared" si="66"/>
        <v>-723.77499999999998</v>
      </c>
      <c r="I209" s="26">
        <f t="shared" si="67"/>
        <v>-740.27499999999998</v>
      </c>
      <c r="J209" s="26">
        <f t="shared" si="68"/>
        <v>-732.02499999999998</v>
      </c>
      <c r="K209" s="26">
        <v>937</v>
      </c>
      <c r="L209" s="26">
        <v>953.5</v>
      </c>
      <c r="M209" s="26">
        <f t="shared" si="69"/>
        <v>945.25</v>
      </c>
      <c r="N209" s="27">
        <v>937</v>
      </c>
      <c r="O209" s="27">
        <v>953.5</v>
      </c>
      <c r="P209" s="27">
        <v>945.25</v>
      </c>
      <c r="Q209" s="27">
        <f t="shared" si="70"/>
        <v>16.5</v>
      </c>
      <c r="R209" s="25" t="s">
        <v>283</v>
      </c>
      <c r="S209" s="28">
        <v>1.06E-5</v>
      </c>
      <c r="T209" s="28">
        <f t="shared" si="71"/>
        <v>6.4242424242424242E-7</v>
      </c>
      <c r="U209" s="28" t="s">
        <v>34</v>
      </c>
      <c r="V209" s="28" t="str">
        <f t="shared" si="72"/>
        <v>-</v>
      </c>
      <c r="W209" s="29">
        <f>E206-60.81</f>
        <v>152.41499999999999</v>
      </c>
      <c r="X209" s="25" t="s">
        <v>271</v>
      </c>
      <c r="Y209" s="25" t="s">
        <v>72</v>
      </c>
    </row>
    <row r="210" spans="1:27" ht="16.5">
      <c r="A210" s="209"/>
      <c r="B210" s="25" t="s">
        <v>284</v>
      </c>
      <c r="C210" s="30">
        <v>-69221.278000000006</v>
      </c>
      <c r="D210" s="30">
        <v>6917.15</v>
      </c>
      <c r="E210" s="30">
        <v>213.22499999999999</v>
      </c>
      <c r="F210" s="32">
        <v>36659</v>
      </c>
      <c r="G210" s="32">
        <v>36670</v>
      </c>
      <c r="H210" s="26">
        <f t="shared" si="66"/>
        <v>-551.77499999999998</v>
      </c>
      <c r="I210" s="26">
        <f t="shared" si="67"/>
        <v>-568.27499999999998</v>
      </c>
      <c r="J210" s="26">
        <f t="shared" si="68"/>
        <v>-560.02499999999998</v>
      </c>
      <c r="K210" s="26">
        <v>765</v>
      </c>
      <c r="L210" s="26">
        <v>781.5</v>
      </c>
      <c r="M210" s="26">
        <f t="shared" si="69"/>
        <v>773.25</v>
      </c>
      <c r="N210" s="27">
        <v>765</v>
      </c>
      <c r="O210" s="27">
        <v>781.5</v>
      </c>
      <c r="P210" s="27">
        <v>773.25</v>
      </c>
      <c r="Q210" s="27">
        <f t="shared" si="70"/>
        <v>16.5</v>
      </c>
      <c r="R210" s="25" t="s">
        <v>283</v>
      </c>
      <c r="S210" s="28">
        <v>2.5100000000000001E-6</v>
      </c>
      <c r="T210" s="28">
        <f t="shared" si="71"/>
        <v>1.5212121212121213E-7</v>
      </c>
      <c r="U210" s="28" t="s">
        <v>34</v>
      </c>
      <c r="V210" s="28" t="str">
        <f t="shared" si="72"/>
        <v>-</v>
      </c>
      <c r="W210" s="29">
        <f>E206-61.1</f>
        <v>152.125</v>
      </c>
      <c r="X210" s="25" t="s">
        <v>71</v>
      </c>
      <c r="Y210" s="25" t="s">
        <v>134</v>
      </c>
    </row>
    <row r="211" spans="1:27" ht="16.5">
      <c r="A211" s="209"/>
      <c r="B211" s="25" t="s">
        <v>285</v>
      </c>
      <c r="C211" s="30">
        <v>-69221.278000000006</v>
      </c>
      <c r="D211" s="30">
        <v>6917.15</v>
      </c>
      <c r="E211" s="30">
        <v>213.22499999999999</v>
      </c>
      <c r="F211" s="32">
        <v>36673</v>
      </c>
      <c r="G211" s="32">
        <v>36682</v>
      </c>
      <c r="H211" s="26">
        <f t="shared" si="66"/>
        <v>-224.37500000000003</v>
      </c>
      <c r="I211" s="26">
        <f t="shared" si="67"/>
        <v>-248.87500000000003</v>
      </c>
      <c r="J211" s="26">
        <f t="shared" si="68"/>
        <v>-236.62500000000003</v>
      </c>
      <c r="K211" s="26">
        <v>437.6</v>
      </c>
      <c r="L211" s="26">
        <v>462.1</v>
      </c>
      <c r="M211" s="26">
        <f t="shared" si="69"/>
        <v>449.85</v>
      </c>
      <c r="N211" s="27">
        <v>437.6</v>
      </c>
      <c r="O211" s="27">
        <v>462.1</v>
      </c>
      <c r="P211" s="27">
        <v>449.85</v>
      </c>
      <c r="Q211" s="27">
        <f t="shared" si="70"/>
        <v>24.5</v>
      </c>
      <c r="R211" s="25" t="s">
        <v>286</v>
      </c>
      <c r="S211" s="28">
        <v>8.9800000000000004E-6</v>
      </c>
      <c r="T211" s="28">
        <f t="shared" si="71"/>
        <v>3.6653061224489796E-7</v>
      </c>
      <c r="U211" s="28" t="s">
        <v>34</v>
      </c>
      <c r="V211" s="28" t="str">
        <f t="shared" si="72"/>
        <v>-</v>
      </c>
      <c r="W211" s="29">
        <f>E206-61.02</f>
        <v>152.20499999999998</v>
      </c>
      <c r="X211" s="25" t="s">
        <v>80</v>
      </c>
      <c r="Y211" s="25" t="s">
        <v>134</v>
      </c>
    </row>
    <row r="212" spans="1:27" ht="16.5">
      <c r="A212" s="209"/>
      <c r="B212" s="25" t="s">
        <v>287</v>
      </c>
      <c r="C212" s="30">
        <v>-69221.278000000006</v>
      </c>
      <c r="D212" s="30">
        <v>6917.15</v>
      </c>
      <c r="E212" s="30">
        <v>213.22499999999999</v>
      </c>
      <c r="F212" s="32">
        <v>36682</v>
      </c>
      <c r="G212" s="32">
        <v>36697</v>
      </c>
      <c r="H212" s="26">
        <f t="shared" si="66"/>
        <v>-362.27499999999998</v>
      </c>
      <c r="I212" s="26">
        <f t="shared" si="67"/>
        <v>-386.77499999999998</v>
      </c>
      <c r="J212" s="26">
        <f t="shared" si="68"/>
        <v>-374.52499999999998</v>
      </c>
      <c r="K212" s="26">
        <v>575.5</v>
      </c>
      <c r="L212" s="26">
        <v>600</v>
      </c>
      <c r="M212" s="26">
        <f t="shared" si="69"/>
        <v>587.75</v>
      </c>
      <c r="N212" s="27">
        <v>575.5</v>
      </c>
      <c r="O212" s="27">
        <v>600</v>
      </c>
      <c r="P212" s="27">
        <v>587.75</v>
      </c>
      <c r="Q212" s="27">
        <f t="shared" si="70"/>
        <v>24.5</v>
      </c>
      <c r="R212" s="31" t="s">
        <v>288</v>
      </c>
      <c r="S212" s="28">
        <v>5.8599999999999998E-6</v>
      </c>
      <c r="T212" s="28">
        <f t="shared" si="71"/>
        <v>2.3918367346938774E-7</v>
      </c>
      <c r="U212" s="28" t="s">
        <v>34</v>
      </c>
      <c r="V212" s="28" t="str">
        <f t="shared" si="72"/>
        <v>-</v>
      </c>
      <c r="W212" s="29">
        <f>E206-61.02</f>
        <v>152.20499999999998</v>
      </c>
      <c r="X212" s="25" t="s">
        <v>271</v>
      </c>
      <c r="Y212" s="25" t="s">
        <v>72</v>
      </c>
      <c r="AA212" s="42"/>
    </row>
    <row r="213" spans="1:27" ht="24">
      <c r="A213" s="209"/>
      <c r="B213" s="25" t="s">
        <v>289</v>
      </c>
      <c r="C213" s="30">
        <v>-69221.278000000006</v>
      </c>
      <c r="D213" s="30">
        <v>6917.15</v>
      </c>
      <c r="E213" s="30">
        <v>213.22499999999999</v>
      </c>
      <c r="F213" s="32">
        <v>36700</v>
      </c>
      <c r="G213" s="32">
        <v>36705</v>
      </c>
      <c r="H213" s="26">
        <f t="shared" si="66"/>
        <v>-85.275000000000006</v>
      </c>
      <c r="I213" s="26">
        <f t="shared" si="67"/>
        <v>-109.77500000000001</v>
      </c>
      <c r="J213" s="26">
        <f t="shared" si="68"/>
        <v>-97.525000000000006</v>
      </c>
      <c r="K213" s="26">
        <v>298.5</v>
      </c>
      <c r="L213" s="26">
        <v>323</v>
      </c>
      <c r="M213" s="26">
        <f t="shared" si="69"/>
        <v>310.75</v>
      </c>
      <c r="N213" s="27">
        <v>298.5</v>
      </c>
      <c r="O213" s="27">
        <v>323</v>
      </c>
      <c r="P213" s="27">
        <v>310.75</v>
      </c>
      <c r="Q213" s="27">
        <f t="shared" si="70"/>
        <v>24.5</v>
      </c>
      <c r="R213" s="31" t="s">
        <v>290</v>
      </c>
      <c r="S213" s="28">
        <v>3.9199999999999997E-6</v>
      </c>
      <c r="T213" s="28">
        <f t="shared" si="71"/>
        <v>1.5999999999999998E-7</v>
      </c>
      <c r="U213" s="28" t="s">
        <v>34</v>
      </c>
      <c r="V213" s="28" t="str">
        <f t="shared" si="72"/>
        <v>-</v>
      </c>
      <c r="W213" s="29">
        <f>E206-61.12</f>
        <v>152.10499999999999</v>
      </c>
      <c r="X213" s="25" t="s">
        <v>271</v>
      </c>
      <c r="Y213" s="25" t="s">
        <v>72</v>
      </c>
    </row>
    <row r="214" spans="1:27" ht="16.5">
      <c r="A214" s="209"/>
      <c r="B214" s="25" t="s">
        <v>291</v>
      </c>
      <c r="C214" s="30">
        <v>-69221.278000000006</v>
      </c>
      <c r="D214" s="30">
        <v>6917.15</v>
      </c>
      <c r="E214" s="30">
        <v>213.22499999999999</v>
      </c>
      <c r="F214" s="32">
        <v>36706</v>
      </c>
      <c r="G214" s="32">
        <v>36711</v>
      </c>
      <c r="H214" s="26">
        <f t="shared" si="66"/>
        <v>-391.375</v>
      </c>
      <c r="I214" s="26">
        <f t="shared" si="67"/>
        <v>-415.875</v>
      </c>
      <c r="J214" s="26">
        <f t="shared" si="68"/>
        <v>-403.625</v>
      </c>
      <c r="K214" s="26">
        <v>604.6</v>
      </c>
      <c r="L214" s="26">
        <v>629.1</v>
      </c>
      <c r="M214" s="26">
        <f t="shared" si="69"/>
        <v>616.85</v>
      </c>
      <c r="N214" s="27">
        <v>604.6</v>
      </c>
      <c r="O214" s="27">
        <v>629.1</v>
      </c>
      <c r="P214" s="27">
        <v>616.85</v>
      </c>
      <c r="Q214" s="27">
        <f t="shared" si="70"/>
        <v>24.5</v>
      </c>
      <c r="R214" s="31" t="s">
        <v>292</v>
      </c>
      <c r="S214" s="28">
        <v>6.46E-6</v>
      </c>
      <c r="T214" s="28">
        <f t="shared" si="71"/>
        <v>2.6367346938775508E-7</v>
      </c>
      <c r="U214" s="28" t="s">
        <v>34</v>
      </c>
      <c r="V214" s="28" t="str">
        <f t="shared" si="72"/>
        <v>-</v>
      </c>
      <c r="W214" s="29">
        <f>E206-61.02</f>
        <v>152.20499999999998</v>
      </c>
      <c r="X214" s="25" t="s">
        <v>271</v>
      </c>
      <c r="Y214" s="25" t="s">
        <v>72</v>
      </c>
      <c r="AA214" s="42"/>
    </row>
    <row r="215" spans="1:27" ht="16.5">
      <c r="A215" s="209"/>
      <c r="B215" s="25" t="s">
        <v>293</v>
      </c>
      <c r="C215" s="30">
        <v>-69221.278000000006</v>
      </c>
      <c r="D215" s="30">
        <v>6917.15</v>
      </c>
      <c r="E215" s="30">
        <v>213.22499999999999</v>
      </c>
      <c r="F215" s="32">
        <v>36714</v>
      </c>
      <c r="G215" s="32">
        <v>36717</v>
      </c>
      <c r="H215" s="26">
        <f t="shared" si="66"/>
        <v>-689.77499999999998</v>
      </c>
      <c r="I215" s="26">
        <f t="shared" si="67"/>
        <v>-789.77499999999998</v>
      </c>
      <c r="J215" s="26">
        <f t="shared" si="68"/>
        <v>-739.77499999999998</v>
      </c>
      <c r="K215" s="26">
        <v>903</v>
      </c>
      <c r="L215" s="26">
        <v>1003</v>
      </c>
      <c r="M215" s="26">
        <f t="shared" si="69"/>
        <v>953</v>
      </c>
      <c r="N215" s="27">
        <v>903</v>
      </c>
      <c r="O215" s="27">
        <v>1003</v>
      </c>
      <c r="P215" s="27">
        <v>953</v>
      </c>
      <c r="Q215" s="27">
        <f t="shared" si="70"/>
        <v>100</v>
      </c>
      <c r="R215" s="25" t="s">
        <v>33</v>
      </c>
      <c r="S215" s="28">
        <v>1.7699999999999999E-4</v>
      </c>
      <c r="T215" s="28">
        <f t="shared" si="71"/>
        <v>1.77E-6</v>
      </c>
      <c r="U215" s="28" t="s">
        <v>34</v>
      </c>
      <c r="V215" s="28" t="str">
        <f t="shared" si="72"/>
        <v>-</v>
      </c>
      <c r="W215" s="29">
        <f>E206-60.86</f>
        <v>152.36500000000001</v>
      </c>
      <c r="X215" s="25" t="s">
        <v>271</v>
      </c>
      <c r="Y215" s="25" t="s">
        <v>72</v>
      </c>
    </row>
    <row r="216" spans="1:27" ht="16.5">
      <c r="A216" s="209"/>
      <c r="B216" s="25" t="s">
        <v>294</v>
      </c>
      <c r="C216" s="30">
        <v>-69221.278000000006</v>
      </c>
      <c r="D216" s="30">
        <v>6917.15</v>
      </c>
      <c r="E216" s="30">
        <v>213.22499999999999</v>
      </c>
      <c r="F216" s="32">
        <v>36720</v>
      </c>
      <c r="G216" s="32">
        <v>36725</v>
      </c>
      <c r="H216" s="26">
        <f t="shared" si="66"/>
        <v>-589.77499999999998</v>
      </c>
      <c r="I216" s="26">
        <f t="shared" si="67"/>
        <v>-689.77499999999998</v>
      </c>
      <c r="J216" s="26">
        <f t="shared" si="68"/>
        <v>-639.77499999999998</v>
      </c>
      <c r="K216" s="26">
        <v>803</v>
      </c>
      <c r="L216" s="26">
        <v>903</v>
      </c>
      <c r="M216" s="26">
        <f t="shared" si="69"/>
        <v>853</v>
      </c>
      <c r="N216" s="27">
        <v>803</v>
      </c>
      <c r="O216" s="27">
        <v>903</v>
      </c>
      <c r="P216" s="27">
        <v>853</v>
      </c>
      <c r="Q216" s="27">
        <f t="shared" si="70"/>
        <v>100</v>
      </c>
      <c r="R216" s="25" t="s">
        <v>33</v>
      </c>
      <c r="S216" s="28">
        <v>1.2500000000000001E-5</v>
      </c>
      <c r="T216" s="28">
        <f t="shared" si="71"/>
        <v>1.2499999999999999E-7</v>
      </c>
      <c r="U216" s="28" t="s">
        <v>34</v>
      </c>
      <c r="V216" s="28" t="str">
        <f t="shared" si="72"/>
        <v>-</v>
      </c>
      <c r="W216" s="29">
        <f>E206-61.3</f>
        <v>151.92500000000001</v>
      </c>
      <c r="X216" s="25" t="s">
        <v>271</v>
      </c>
      <c r="Y216" s="25" t="s">
        <v>72</v>
      </c>
    </row>
    <row r="217" spans="1:27" ht="16.5">
      <c r="A217" s="209"/>
      <c r="B217" s="25" t="s">
        <v>295</v>
      </c>
      <c r="C217" s="30">
        <v>-69221.278000000006</v>
      </c>
      <c r="D217" s="30">
        <v>6917.15</v>
      </c>
      <c r="E217" s="30">
        <v>213.22499999999999</v>
      </c>
      <c r="F217" s="32">
        <v>36725</v>
      </c>
      <c r="G217" s="32">
        <v>36730</v>
      </c>
      <c r="H217" s="26">
        <f t="shared" si="66"/>
        <v>-489.77499999999998</v>
      </c>
      <c r="I217" s="26">
        <f t="shared" si="67"/>
        <v>-589.77499999999998</v>
      </c>
      <c r="J217" s="26">
        <f t="shared" si="68"/>
        <v>-539.77499999999998</v>
      </c>
      <c r="K217" s="26">
        <v>703</v>
      </c>
      <c r="L217" s="26">
        <v>803</v>
      </c>
      <c r="M217" s="26">
        <f t="shared" si="69"/>
        <v>753</v>
      </c>
      <c r="N217" s="27">
        <v>703</v>
      </c>
      <c r="O217" s="27">
        <v>803</v>
      </c>
      <c r="P217" s="27">
        <v>753</v>
      </c>
      <c r="Q217" s="27">
        <f t="shared" si="70"/>
        <v>100</v>
      </c>
      <c r="R217" s="25" t="s">
        <v>33</v>
      </c>
      <c r="S217" s="28">
        <v>2.1600000000000001E-6</v>
      </c>
      <c r="T217" s="28">
        <f t="shared" si="71"/>
        <v>2.1600000000000002E-8</v>
      </c>
      <c r="U217" s="28" t="s">
        <v>34</v>
      </c>
      <c r="V217" s="28" t="str">
        <f t="shared" si="72"/>
        <v>-</v>
      </c>
      <c r="W217" s="29">
        <f>E206-61.2</f>
        <v>152.02499999999998</v>
      </c>
      <c r="X217" s="25" t="s">
        <v>71</v>
      </c>
      <c r="Y217" s="25" t="s">
        <v>134</v>
      </c>
    </row>
    <row r="218" spans="1:27" ht="16.5">
      <c r="A218" s="209"/>
      <c r="B218" s="25" t="s">
        <v>296</v>
      </c>
      <c r="C218" s="30">
        <v>-69221.278000000006</v>
      </c>
      <c r="D218" s="30">
        <v>6917.15</v>
      </c>
      <c r="E218" s="30">
        <v>213.22499999999999</v>
      </c>
      <c r="F218" s="32">
        <v>36735</v>
      </c>
      <c r="G218" s="32">
        <v>36738</v>
      </c>
      <c r="H218" s="26">
        <f t="shared" si="66"/>
        <v>-389.77499999999998</v>
      </c>
      <c r="I218" s="26">
        <f t="shared" si="67"/>
        <v>-489.43999999999994</v>
      </c>
      <c r="J218" s="26">
        <f t="shared" si="68"/>
        <v>-439.60749999999996</v>
      </c>
      <c r="K218" s="26">
        <v>603</v>
      </c>
      <c r="L218" s="26">
        <v>702.66499999999996</v>
      </c>
      <c r="M218" s="26">
        <f t="shared" si="69"/>
        <v>652.83249999999998</v>
      </c>
      <c r="N218" s="27">
        <v>603</v>
      </c>
      <c r="O218" s="27">
        <v>702.66499999999996</v>
      </c>
      <c r="P218" s="27">
        <v>652.83249999999998</v>
      </c>
      <c r="Q218" s="27">
        <f t="shared" si="70"/>
        <v>99.664999999999964</v>
      </c>
      <c r="R218" s="25" t="s">
        <v>232</v>
      </c>
      <c r="S218" s="28">
        <v>1.99E-6</v>
      </c>
      <c r="T218" s="28">
        <f t="shared" si="71"/>
        <v>1.9966889078412689E-8</v>
      </c>
      <c r="U218" s="28">
        <v>5.0299999999999999E-7</v>
      </c>
      <c r="V218" s="28">
        <f t="shared" si="72"/>
        <v>5.0469071389153685E-9</v>
      </c>
      <c r="W218" s="29">
        <f>E206-61.34</f>
        <v>151.88499999999999</v>
      </c>
      <c r="X218" s="25" t="s">
        <v>71</v>
      </c>
      <c r="Y218" s="25" t="s">
        <v>134</v>
      </c>
    </row>
    <row r="219" spans="1:27" ht="16.5">
      <c r="A219" s="209"/>
      <c r="B219" s="25" t="s">
        <v>297</v>
      </c>
      <c r="C219" s="30">
        <v>-69221.278000000006</v>
      </c>
      <c r="D219" s="30">
        <v>6917.15</v>
      </c>
      <c r="E219" s="30">
        <v>213.22499999999999</v>
      </c>
      <c r="F219" s="32">
        <v>36739</v>
      </c>
      <c r="G219" s="32">
        <v>36741</v>
      </c>
      <c r="H219" s="26">
        <f t="shared" si="66"/>
        <v>-289.77499999999998</v>
      </c>
      <c r="I219" s="26">
        <f t="shared" si="67"/>
        <v>-389.44499999999994</v>
      </c>
      <c r="J219" s="26">
        <f t="shared" si="68"/>
        <v>-339.60999999999996</v>
      </c>
      <c r="K219" s="26">
        <v>503</v>
      </c>
      <c r="L219" s="26">
        <v>602.66999999999996</v>
      </c>
      <c r="M219" s="26">
        <f t="shared" si="69"/>
        <v>552.83500000000004</v>
      </c>
      <c r="N219" s="27">
        <v>503</v>
      </c>
      <c r="O219" s="27">
        <v>602.66999999999996</v>
      </c>
      <c r="P219" s="27">
        <v>552.83500000000004</v>
      </c>
      <c r="Q219" s="27">
        <f t="shared" si="70"/>
        <v>99.669999999999959</v>
      </c>
      <c r="R219" s="25" t="s">
        <v>65</v>
      </c>
      <c r="S219" s="28">
        <v>6.3199999999999996E-6</v>
      </c>
      <c r="T219" s="28">
        <f t="shared" si="71"/>
        <v>6.3409250526738254E-8</v>
      </c>
      <c r="U219" s="28">
        <v>9.2500000000000001E-8</v>
      </c>
      <c r="V219" s="28">
        <f t="shared" si="72"/>
        <v>9.2806260660178627E-10</v>
      </c>
      <c r="W219" s="29">
        <f>E206-61.51</f>
        <v>151.715</v>
      </c>
      <c r="X219" s="25" t="s">
        <v>71</v>
      </c>
      <c r="Y219" s="25" t="s">
        <v>134</v>
      </c>
    </row>
    <row r="220" spans="1:27" ht="16.5">
      <c r="A220" s="209"/>
      <c r="B220" s="25" t="s">
        <v>298</v>
      </c>
      <c r="C220" s="30">
        <v>-69221.278000000006</v>
      </c>
      <c r="D220" s="30">
        <v>6917.15</v>
      </c>
      <c r="E220" s="30">
        <v>213.22499999999999</v>
      </c>
      <c r="F220" s="32">
        <v>36741</v>
      </c>
      <c r="G220" s="32">
        <v>36743</v>
      </c>
      <c r="H220" s="26">
        <f t="shared" si="66"/>
        <v>-188.77500000000001</v>
      </c>
      <c r="I220" s="26">
        <f t="shared" si="67"/>
        <v>-288.44500000000005</v>
      </c>
      <c r="J220" s="26">
        <f t="shared" si="68"/>
        <v>-238.61</v>
      </c>
      <c r="K220" s="26">
        <v>402</v>
      </c>
      <c r="L220" s="26">
        <v>501.67</v>
      </c>
      <c r="M220" s="26">
        <f t="shared" si="69"/>
        <v>451.83500000000004</v>
      </c>
      <c r="N220" s="27">
        <v>402</v>
      </c>
      <c r="O220" s="27">
        <v>501.67</v>
      </c>
      <c r="P220" s="27">
        <v>451.83499999999998</v>
      </c>
      <c r="Q220" s="27">
        <f t="shared" si="70"/>
        <v>99.670000000000016</v>
      </c>
      <c r="R220" s="25" t="s">
        <v>65</v>
      </c>
      <c r="S220" s="28">
        <v>8.8899999999999996E-6</v>
      </c>
      <c r="T220" s="28">
        <f t="shared" si="71"/>
        <v>8.9194341326377032E-8</v>
      </c>
      <c r="U220" s="28" t="s">
        <v>34</v>
      </c>
      <c r="V220" s="28" t="str">
        <f t="shared" si="72"/>
        <v>-</v>
      </c>
      <c r="W220" s="29">
        <f>E206-61.47</f>
        <v>151.755</v>
      </c>
      <c r="X220" s="25" t="s">
        <v>71</v>
      </c>
      <c r="Y220" s="25" t="s">
        <v>134</v>
      </c>
    </row>
    <row r="221" spans="1:27" ht="24">
      <c r="A221" s="209"/>
      <c r="B221" s="25" t="s">
        <v>299</v>
      </c>
      <c r="C221" s="30">
        <v>-69221.278000000006</v>
      </c>
      <c r="D221" s="30">
        <v>6917.15</v>
      </c>
      <c r="E221" s="30">
        <v>213.22499999999999</v>
      </c>
      <c r="F221" s="32">
        <v>36744</v>
      </c>
      <c r="G221" s="32">
        <v>36746</v>
      </c>
      <c r="H221" s="26">
        <f t="shared" si="66"/>
        <v>-116.27500000000001</v>
      </c>
      <c r="I221" s="26">
        <f t="shared" si="67"/>
        <v>-188.44500000000002</v>
      </c>
      <c r="J221" s="26">
        <f t="shared" si="68"/>
        <v>-152.36000000000001</v>
      </c>
      <c r="K221" s="26">
        <v>329.5</v>
      </c>
      <c r="L221" s="26">
        <v>401.67</v>
      </c>
      <c r="M221" s="26">
        <f t="shared" si="69"/>
        <v>365.58500000000004</v>
      </c>
      <c r="N221" s="27">
        <v>329.5</v>
      </c>
      <c r="O221" s="27">
        <v>401.67</v>
      </c>
      <c r="P221" s="27">
        <v>365.58499999999998</v>
      </c>
      <c r="Q221" s="27">
        <f t="shared" si="70"/>
        <v>72.170000000000016</v>
      </c>
      <c r="R221" s="31" t="s">
        <v>290</v>
      </c>
      <c r="S221" s="28">
        <v>5.5600000000000001E-6</v>
      </c>
      <c r="T221" s="28">
        <f t="shared" si="71"/>
        <v>7.7040321463211846E-8</v>
      </c>
      <c r="U221" s="28" t="s">
        <v>34</v>
      </c>
      <c r="V221" s="28" t="str">
        <f t="shared" si="72"/>
        <v>-</v>
      </c>
      <c r="W221" s="29">
        <f>E206-61.43</f>
        <v>151.79499999999999</v>
      </c>
      <c r="X221" s="25" t="s">
        <v>71</v>
      </c>
      <c r="Y221" s="25" t="s">
        <v>134</v>
      </c>
    </row>
    <row r="222" spans="1:27" ht="24">
      <c r="A222" s="209"/>
      <c r="B222" s="25" t="s">
        <v>300</v>
      </c>
      <c r="C222" s="30">
        <v>-69221.278000000006</v>
      </c>
      <c r="D222" s="30">
        <v>6917.15</v>
      </c>
      <c r="E222" s="30">
        <v>213.22499999999999</v>
      </c>
      <c r="F222" s="32">
        <v>36756</v>
      </c>
      <c r="G222" s="32">
        <v>36759</v>
      </c>
      <c r="H222" s="26">
        <f t="shared" si="66"/>
        <v>-43.775000000000006</v>
      </c>
      <c r="I222" s="26">
        <f t="shared" si="67"/>
        <v>-116.27500000000001</v>
      </c>
      <c r="J222" s="26">
        <f t="shared" si="68"/>
        <v>-80.025000000000006</v>
      </c>
      <c r="K222" s="26">
        <v>257</v>
      </c>
      <c r="L222" s="26">
        <v>329.5</v>
      </c>
      <c r="M222" s="26">
        <f t="shared" si="69"/>
        <v>293.25</v>
      </c>
      <c r="N222" s="27">
        <v>257</v>
      </c>
      <c r="O222" s="27">
        <v>329.5</v>
      </c>
      <c r="P222" s="27">
        <v>293.25</v>
      </c>
      <c r="Q222" s="27">
        <f t="shared" si="70"/>
        <v>72.5</v>
      </c>
      <c r="R222" s="31" t="s">
        <v>290</v>
      </c>
      <c r="S222" s="28">
        <v>2.5599999999999999E-5</v>
      </c>
      <c r="T222" s="28">
        <f t="shared" si="71"/>
        <v>3.5310344827586203E-7</v>
      </c>
      <c r="U222" s="28" t="s">
        <v>34</v>
      </c>
      <c r="V222" s="28" t="str">
        <f t="shared" si="72"/>
        <v>-</v>
      </c>
      <c r="W222" s="29">
        <f>E206-61.41</f>
        <v>151.815</v>
      </c>
      <c r="X222" s="25" t="s">
        <v>71</v>
      </c>
      <c r="Y222" s="25" t="s">
        <v>134</v>
      </c>
    </row>
    <row r="223" spans="1:27">
      <c r="A223" s="36" t="s">
        <v>136</v>
      </c>
      <c r="C223" s="39"/>
      <c r="D223" s="39"/>
      <c r="E223" s="39"/>
      <c r="H223" s="39"/>
      <c r="I223" s="39"/>
      <c r="J223" s="39"/>
      <c r="K223" s="39"/>
      <c r="L223" s="39"/>
      <c r="M223" s="39"/>
      <c r="R223" s="43"/>
      <c r="S223" s="40"/>
      <c r="T223" s="40"/>
      <c r="U223" s="40"/>
      <c r="V223" s="40"/>
      <c r="Y223" s="44"/>
    </row>
    <row r="224" spans="1:27">
      <c r="A224" s="36" t="s">
        <v>137</v>
      </c>
      <c r="C224" s="39"/>
      <c r="D224" s="39"/>
      <c r="E224" s="39"/>
      <c r="H224" s="39"/>
      <c r="I224" s="39"/>
      <c r="J224" s="39"/>
      <c r="K224" s="39"/>
      <c r="L224" s="39"/>
      <c r="M224" s="39"/>
      <c r="R224" s="43"/>
      <c r="S224" s="40"/>
      <c r="T224" s="40"/>
      <c r="U224" s="40"/>
      <c r="V224" s="40"/>
    </row>
    <row r="225" spans="1:25">
      <c r="A225" s="36" t="s">
        <v>138</v>
      </c>
      <c r="C225" s="39"/>
      <c r="D225" s="39"/>
      <c r="E225" s="39"/>
      <c r="H225" s="39"/>
      <c r="I225" s="39"/>
      <c r="J225" s="39"/>
      <c r="K225" s="39"/>
      <c r="L225" s="39"/>
      <c r="M225" s="39"/>
      <c r="R225" s="43"/>
      <c r="S225" s="40"/>
      <c r="T225" s="40"/>
      <c r="U225" s="40"/>
      <c r="V225" s="40"/>
    </row>
    <row r="226" spans="1:25">
      <c r="A226" s="36" t="s">
        <v>139</v>
      </c>
      <c r="C226" s="39"/>
      <c r="D226" s="39"/>
      <c r="E226" s="39"/>
      <c r="H226" s="39"/>
      <c r="I226" s="39"/>
      <c r="J226" s="39"/>
      <c r="K226" s="39"/>
      <c r="L226" s="39"/>
      <c r="M226" s="39"/>
      <c r="R226" s="43"/>
      <c r="S226" s="40"/>
      <c r="T226" s="40"/>
      <c r="U226" s="40"/>
      <c r="V226" s="40"/>
    </row>
    <row r="227" spans="1:25">
      <c r="A227" s="36" t="s">
        <v>140</v>
      </c>
      <c r="C227" s="39"/>
      <c r="D227" s="39"/>
      <c r="E227" s="39"/>
      <c r="H227" s="39"/>
      <c r="I227" s="39"/>
      <c r="J227" s="39"/>
      <c r="K227" s="39"/>
      <c r="L227" s="39"/>
      <c r="M227" s="39"/>
      <c r="R227" s="43"/>
      <c r="S227" s="40"/>
      <c r="T227" s="40"/>
      <c r="U227" s="40"/>
      <c r="V227" s="40"/>
    </row>
    <row r="228" spans="1:25">
      <c r="A228" s="36" t="s">
        <v>141</v>
      </c>
      <c r="C228" s="39"/>
      <c r="D228" s="39"/>
      <c r="E228" s="39"/>
      <c r="H228" s="39"/>
      <c r="I228" s="39"/>
      <c r="J228" s="39"/>
      <c r="K228" s="39"/>
      <c r="L228" s="39"/>
      <c r="M228" s="39"/>
      <c r="R228" s="43"/>
      <c r="S228" s="40"/>
      <c r="T228" s="40"/>
      <c r="U228" s="40"/>
      <c r="V228" s="40"/>
    </row>
    <row r="229" spans="1:25">
      <c r="A229" s="36" t="s">
        <v>142</v>
      </c>
      <c r="C229" s="39"/>
      <c r="D229" s="39"/>
      <c r="E229" s="39"/>
      <c r="H229" s="39"/>
      <c r="I229" s="39"/>
      <c r="J229" s="39"/>
      <c r="K229" s="39"/>
      <c r="L229" s="39"/>
      <c r="M229" s="39"/>
      <c r="R229" s="43"/>
      <c r="S229" s="40"/>
      <c r="T229" s="40"/>
      <c r="U229" s="40"/>
      <c r="V229" s="40"/>
    </row>
    <row r="230" spans="1:25">
      <c r="A230" s="36" t="s">
        <v>143</v>
      </c>
      <c r="C230" s="39"/>
      <c r="D230" s="39"/>
      <c r="E230" s="39"/>
      <c r="H230" s="39"/>
      <c r="I230" s="39"/>
      <c r="J230" s="39"/>
      <c r="K230" s="39"/>
      <c r="L230" s="39"/>
      <c r="M230" s="39"/>
      <c r="R230" s="43"/>
      <c r="S230" s="40"/>
      <c r="T230" s="40"/>
      <c r="U230" s="40"/>
      <c r="V230" s="40"/>
    </row>
    <row r="231" spans="1:25">
      <c r="A231" s="36" t="s">
        <v>144</v>
      </c>
      <c r="C231" s="39"/>
      <c r="D231" s="39"/>
      <c r="E231" s="39"/>
      <c r="H231" s="39"/>
      <c r="I231" s="39"/>
      <c r="J231" s="39"/>
      <c r="K231" s="39"/>
      <c r="L231" s="39"/>
      <c r="M231" s="39"/>
      <c r="R231" s="43"/>
      <c r="S231" s="40"/>
      <c r="T231" s="40"/>
      <c r="U231" s="40"/>
      <c r="V231" s="40"/>
    </row>
    <row r="232" spans="1:25">
      <c r="A232" s="37" t="s">
        <v>145</v>
      </c>
      <c r="C232" s="39"/>
      <c r="D232" s="39"/>
      <c r="E232" s="39"/>
      <c r="H232" s="39"/>
      <c r="I232" s="39"/>
      <c r="J232" s="39"/>
      <c r="K232" s="39"/>
      <c r="L232" s="39"/>
      <c r="M232" s="39"/>
      <c r="R232" s="43"/>
      <c r="S232" s="40"/>
      <c r="T232" s="40"/>
      <c r="U232" s="40"/>
      <c r="V232" s="40"/>
    </row>
    <row r="233" spans="1:25">
      <c r="A233" s="37"/>
      <c r="C233" s="39"/>
      <c r="D233" s="39"/>
      <c r="E233" s="39"/>
      <c r="H233" s="39"/>
      <c r="I233" s="39"/>
      <c r="J233" s="39"/>
      <c r="K233" s="39"/>
      <c r="L233" s="39"/>
      <c r="M233" s="39"/>
      <c r="R233" s="43"/>
      <c r="S233" s="40"/>
      <c r="T233" s="40"/>
      <c r="U233" s="40"/>
      <c r="V233" s="40"/>
    </row>
    <row r="234" spans="1:25">
      <c r="A234" s="10" t="s">
        <v>301</v>
      </c>
      <c r="C234" s="39"/>
      <c r="D234" s="39"/>
      <c r="E234" s="39"/>
      <c r="H234" s="39"/>
      <c r="I234" s="39"/>
      <c r="J234" s="39"/>
      <c r="K234" s="39"/>
      <c r="L234" s="39"/>
      <c r="M234" s="39"/>
      <c r="R234" s="43"/>
      <c r="S234" s="40"/>
      <c r="T234" s="40"/>
      <c r="U234" s="40"/>
      <c r="V234" s="40"/>
      <c r="Y234" s="45"/>
    </row>
    <row r="235" spans="1:25" ht="30" customHeight="1">
      <c r="A235" s="209" t="s">
        <v>2</v>
      </c>
      <c r="B235" s="204" t="s">
        <v>3</v>
      </c>
      <c r="C235" s="204" t="s">
        <v>4</v>
      </c>
      <c r="D235" s="209"/>
      <c r="E235" s="209"/>
      <c r="F235" s="212" t="s">
        <v>5</v>
      </c>
      <c r="G235" s="212"/>
      <c r="H235" s="213" t="s">
        <v>6</v>
      </c>
      <c r="I235" s="213"/>
      <c r="J235" s="213"/>
      <c r="K235" s="213"/>
      <c r="L235" s="213"/>
      <c r="M235" s="213"/>
      <c r="N235" s="209"/>
      <c r="O235" s="209"/>
      <c r="P235" s="209"/>
      <c r="Q235" s="202" t="s">
        <v>7</v>
      </c>
      <c r="R235" s="204" t="s">
        <v>8</v>
      </c>
      <c r="S235" s="206" t="s">
        <v>9</v>
      </c>
      <c r="T235" s="207"/>
      <c r="U235" s="207"/>
      <c r="V235" s="207"/>
      <c r="W235" s="207"/>
      <c r="X235" s="204" t="s">
        <v>10</v>
      </c>
      <c r="Y235" s="204" t="s">
        <v>11</v>
      </c>
    </row>
    <row r="236" spans="1:25" ht="15" thickBot="1">
      <c r="A236" s="205"/>
      <c r="B236" s="205"/>
      <c r="C236" s="14" t="s">
        <v>12</v>
      </c>
      <c r="D236" s="14" t="s">
        <v>13</v>
      </c>
      <c r="E236" s="14" t="s">
        <v>14</v>
      </c>
      <c r="F236" s="15" t="s">
        <v>15</v>
      </c>
      <c r="G236" s="15" t="s">
        <v>16</v>
      </c>
      <c r="H236" s="16" t="s">
        <v>17</v>
      </c>
      <c r="I236" s="16" t="s">
        <v>18</v>
      </c>
      <c r="J236" s="16" t="s">
        <v>19</v>
      </c>
      <c r="K236" s="16" t="s">
        <v>20</v>
      </c>
      <c r="L236" s="16" t="s">
        <v>21</v>
      </c>
      <c r="M236" s="16" t="s">
        <v>22</v>
      </c>
      <c r="N236" s="17" t="s">
        <v>23</v>
      </c>
      <c r="O236" s="17" t="s">
        <v>24</v>
      </c>
      <c r="P236" s="17" t="s">
        <v>25</v>
      </c>
      <c r="Q236" s="203"/>
      <c r="R236" s="205"/>
      <c r="S236" s="18" t="s">
        <v>26</v>
      </c>
      <c r="T236" s="18" t="s">
        <v>27</v>
      </c>
      <c r="U236" s="18" t="s">
        <v>28</v>
      </c>
      <c r="V236" s="18" t="s">
        <v>29</v>
      </c>
      <c r="W236" s="16" t="s">
        <v>30</v>
      </c>
      <c r="X236" s="205"/>
      <c r="Y236" s="205"/>
    </row>
    <row r="237" spans="1:25" ht="17.25" thickTop="1">
      <c r="A237" s="218" t="s">
        <v>302</v>
      </c>
      <c r="B237" s="25" t="s">
        <v>303</v>
      </c>
      <c r="C237" s="30">
        <v>-68528.236999999994</v>
      </c>
      <c r="D237" s="30">
        <v>5183.3028999999997</v>
      </c>
      <c r="E237" s="30">
        <v>216.38</v>
      </c>
      <c r="F237" s="46">
        <v>1988.8</v>
      </c>
      <c r="G237" s="46">
        <v>1988.12</v>
      </c>
      <c r="H237" s="26">
        <v>191.17600000000002</v>
      </c>
      <c r="I237" s="26">
        <v>188.57599999999999</v>
      </c>
      <c r="J237" s="26">
        <f t="shared" ref="J237:J270" si="73">(H237+I237)/2</f>
        <v>189.876</v>
      </c>
      <c r="K237" s="26">
        <v>25.2</v>
      </c>
      <c r="L237" s="26">
        <v>27.8</v>
      </c>
      <c r="M237" s="26">
        <f t="shared" ref="M237:M270" si="74">(K237+L237)/2</f>
        <v>26.5</v>
      </c>
      <c r="N237" s="27">
        <v>25.2</v>
      </c>
      <c r="O237" s="27">
        <v>27.8</v>
      </c>
      <c r="P237" s="27">
        <v>26.5</v>
      </c>
      <c r="Q237" s="27">
        <f t="shared" ref="Q237:Q270" si="75">L237-K237</f>
        <v>2.6000000000000014</v>
      </c>
      <c r="R237" s="25" t="s">
        <v>65</v>
      </c>
      <c r="S237" s="28">
        <f t="shared" ref="S237:S270" si="76">T237*Q237</f>
        <v>7.9300000000000036E-10</v>
      </c>
      <c r="T237" s="28">
        <v>3.0499999999999998E-10</v>
      </c>
      <c r="U237" s="35" t="str">
        <f t="shared" ref="U237:U270" si="77">IF(V237="-","-",V237*Q237)</f>
        <v>-</v>
      </c>
      <c r="V237" s="35" t="s">
        <v>34</v>
      </c>
      <c r="W237" s="29">
        <v>199.376</v>
      </c>
      <c r="X237" s="25" t="s">
        <v>35</v>
      </c>
      <c r="Y237" s="25" t="s">
        <v>42</v>
      </c>
    </row>
    <row r="238" spans="1:25" ht="16.5">
      <c r="A238" s="218"/>
      <c r="B238" s="25" t="s">
        <v>304</v>
      </c>
      <c r="C238" s="30">
        <v>-68528.236999999994</v>
      </c>
      <c r="D238" s="30">
        <v>5183.3028999999997</v>
      </c>
      <c r="E238" s="30">
        <v>216.38</v>
      </c>
      <c r="F238" s="212">
        <v>30628</v>
      </c>
      <c r="G238" s="212">
        <v>30673</v>
      </c>
      <c r="H238" s="26">
        <v>178.376</v>
      </c>
      <c r="I238" s="26">
        <v>176.07600000000002</v>
      </c>
      <c r="J238" s="26">
        <f t="shared" si="73"/>
        <v>177.226</v>
      </c>
      <c r="K238" s="26">
        <v>38</v>
      </c>
      <c r="L238" s="26">
        <v>40.299999999999997</v>
      </c>
      <c r="M238" s="26">
        <f t="shared" si="74"/>
        <v>39.15</v>
      </c>
      <c r="N238" s="27">
        <v>38</v>
      </c>
      <c r="O238" s="27">
        <v>40.299999999999997</v>
      </c>
      <c r="P238" s="27">
        <v>39.15</v>
      </c>
      <c r="Q238" s="27">
        <f t="shared" si="75"/>
        <v>2.2999999999999972</v>
      </c>
      <c r="R238" s="25" t="s">
        <v>65</v>
      </c>
      <c r="S238" s="28">
        <f t="shared" si="76"/>
        <v>9.1999999999999881E-6</v>
      </c>
      <c r="T238" s="28">
        <v>3.9999999999999998E-6</v>
      </c>
      <c r="U238" s="35" t="str">
        <f t="shared" si="77"/>
        <v>-</v>
      </c>
      <c r="V238" s="35" t="s">
        <v>34</v>
      </c>
      <c r="W238" s="29">
        <v>199.126</v>
      </c>
      <c r="X238" s="25" t="s">
        <v>39</v>
      </c>
      <c r="Y238" s="25" t="s">
        <v>36</v>
      </c>
    </row>
    <row r="239" spans="1:25" ht="16.5">
      <c r="A239" s="218"/>
      <c r="B239" s="25" t="s">
        <v>305</v>
      </c>
      <c r="C239" s="30">
        <v>-68528.236999999994</v>
      </c>
      <c r="D239" s="30">
        <v>5183.3028999999997</v>
      </c>
      <c r="E239" s="30">
        <v>216.38</v>
      </c>
      <c r="F239" s="209"/>
      <c r="G239" s="209"/>
      <c r="H239" s="26">
        <v>171.726</v>
      </c>
      <c r="I239" s="26">
        <v>169.42600000000002</v>
      </c>
      <c r="J239" s="26">
        <f t="shared" si="73"/>
        <v>170.57600000000002</v>
      </c>
      <c r="K239" s="26">
        <v>44.65</v>
      </c>
      <c r="L239" s="26">
        <v>46.95</v>
      </c>
      <c r="M239" s="26">
        <f t="shared" si="74"/>
        <v>45.8</v>
      </c>
      <c r="N239" s="27">
        <v>44.65</v>
      </c>
      <c r="O239" s="27">
        <v>46.95</v>
      </c>
      <c r="P239" s="27">
        <v>45.8</v>
      </c>
      <c r="Q239" s="27">
        <f t="shared" si="75"/>
        <v>2.3000000000000043</v>
      </c>
      <c r="R239" s="25" t="s">
        <v>65</v>
      </c>
      <c r="S239" s="28">
        <f t="shared" si="76"/>
        <v>1.7710000000000035E-10</v>
      </c>
      <c r="T239" s="28">
        <v>7.7000000000000006E-11</v>
      </c>
      <c r="U239" s="35" t="str">
        <f t="shared" si="77"/>
        <v>-</v>
      </c>
      <c r="V239" s="35" t="s">
        <v>34</v>
      </c>
      <c r="W239" s="29">
        <v>195.89600000000002</v>
      </c>
      <c r="X239" s="25" t="s">
        <v>35</v>
      </c>
      <c r="Y239" s="25" t="s">
        <v>36</v>
      </c>
    </row>
    <row r="240" spans="1:25" ht="16.5">
      <c r="A240" s="218"/>
      <c r="B240" s="25" t="s">
        <v>306</v>
      </c>
      <c r="C240" s="30">
        <v>-68528.236999999994</v>
      </c>
      <c r="D240" s="30">
        <v>5183.3028999999997</v>
      </c>
      <c r="E240" s="30">
        <v>216.38</v>
      </c>
      <c r="F240" s="209"/>
      <c r="G240" s="209"/>
      <c r="H240" s="26">
        <v>166.02600000000001</v>
      </c>
      <c r="I240" s="26">
        <v>163.726</v>
      </c>
      <c r="J240" s="26">
        <f t="shared" si="73"/>
        <v>164.876</v>
      </c>
      <c r="K240" s="26">
        <v>50.35</v>
      </c>
      <c r="L240" s="26">
        <v>52.65</v>
      </c>
      <c r="M240" s="26">
        <f t="shared" si="74"/>
        <v>51.5</v>
      </c>
      <c r="N240" s="27">
        <v>50.35</v>
      </c>
      <c r="O240" s="27">
        <v>52.65</v>
      </c>
      <c r="P240" s="27">
        <v>51.5</v>
      </c>
      <c r="Q240" s="27">
        <f t="shared" si="75"/>
        <v>2.2999999999999972</v>
      </c>
      <c r="R240" s="25" t="s">
        <v>65</v>
      </c>
      <c r="S240" s="28">
        <f t="shared" si="76"/>
        <v>3.6799999999999956E-9</v>
      </c>
      <c r="T240" s="28">
        <v>1.6000000000000001E-9</v>
      </c>
      <c r="U240" s="35" t="str">
        <f t="shared" si="77"/>
        <v>-</v>
      </c>
      <c r="V240" s="35" t="s">
        <v>34</v>
      </c>
      <c r="W240" s="29">
        <v>200.90600000000001</v>
      </c>
      <c r="X240" s="25" t="s">
        <v>35</v>
      </c>
      <c r="Y240" s="25" t="s">
        <v>36</v>
      </c>
    </row>
    <row r="241" spans="1:25" ht="16.5">
      <c r="A241" s="218"/>
      <c r="B241" s="25" t="s">
        <v>307</v>
      </c>
      <c r="C241" s="30">
        <v>-68528.236999999994</v>
      </c>
      <c r="D241" s="30">
        <v>5183.3028999999997</v>
      </c>
      <c r="E241" s="30">
        <v>216.38</v>
      </c>
      <c r="F241" s="209"/>
      <c r="G241" s="209"/>
      <c r="H241" s="26">
        <v>164.02600000000001</v>
      </c>
      <c r="I241" s="26">
        <v>161.726</v>
      </c>
      <c r="J241" s="26">
        <f t="shared" si="73"/>
        <v>162.876</v>
      </c>
      <c r="K241" s="26">
        <v>52.35</v>
      </c>
      <c r="L241" s="26">
        <v>54.65</v>
      </c>
      <c r="M241" s="26">
        <f t="shared" si="74"/>
        <v>53.5</v>
      </c>
      <c r="N241" s="27">
        <v>52.35</v>
      </c>
      <c r="O241" s="27">
        <v>54.65</v>
      </c>
      <c r="P241" s="27">
        <v>53.5</v>
      </c>
      <c r="Q241" s="27">
        <f t="shared" si="75"/>
        <v>2.2999999999999972</v>
      </c>
      <c r="R241" s="25" t="s">
        <v>65</v>
      </c>
      <c r="S241" s="28">
        <f t="shared" si="76"/>
        <v>1.2189999999999986E-9</v>
      </c>
      <c r="T241" s="28">
        <v>5.3000000000000003E-10</v>
      </c>
      <c r="U241" s="35" t="str">
        <f t="shared" si="77"/>
        <v>-</v>
      </c>
      <c r="V241" s="35" t="s">
        <v>34</v>
      </c>
      <c r="W241" s="29">
        <v>199.65600000000001</v>
      </c>
      <c r="X241" s="25" t="s">
        <v>35</v>
      </c>
      <c r="Y241" s="25" t="s">
        <v>36</v>
      </c>
    </row>
    <row r="242" spans="1:25" ht="16.5">
      <c r="A242" s="218"/>
      <c r="B242" s="25" t="s">
        <v>308</v>
      </c>
      <c r="C242" s="30">
        <v>-68528.236999999994</v>
      </c>
      <c r="D242" s="30">
        <v>5183.3028999999997</v>
      </c>
      <c r="E242" s="30">
        <v>216.38</v>
      </c>
      <c r="F242" s="209"/>
      <c r="G242" s="209"/>
      <c r="H242" s="26">
        <v>158.52600000000001</v>
      </c>
      <c r="I242" s="26">
        <v>156.226</v>
      </c>
      <c r="J242" s="26">
        <f t="shared" si="73"/>
        <v>157.376</v>
      </c>
      <c r="K242" s="26">
        <v>57.85</v>
      </c>
      <c r="L242" s="26">
        <v>60.15</v>
      </c>
      <c r="M242" s="26">
        <f t="shared" si="74"/>
        <v>59</v>
      </c>
      <c r="N242" s="27">
        <v>57.85</v>
      </c>
      <c r="O242" s="27">
        <v>60.15</v>
      </c>
      <c r="P242" s="27">
        <v>59</v>
      </c>
      <c r="Q242" s="27">
        <f t="shared" si="75"/>
        <v>2.2999999999999972</v>
      </c>
      <c r="R242" s="25" t="s">
        <v>65</v>
      </c>
      <c r="S242" s="28">
        <f t="shared" si="76"/>
        <v>5.7499999999999926E-7</v>
      </c>
      <c r="T242" s="28">
        <v>2.4999999999999999E-7</v>
      </c>
      <c r="U242" s="35" t="str">
        <f t="shared" si="77"/>
        <v>-</v>
      </c>
      <c r="V242" s="35" t="s">
        <v>34</v>
      </c>
      <c r="W242" s="29">
        <v>199.02600000000001</v>
      </c>
      <c r="X242" s="25" t="s">
        <v>39</v>
      </c>
      <c r="Y242" s="25" t="s">
        <v>36</v>
      </c>
    </row>
    <row r="243" spans="1:25" ht="16.5">
      <c r="A243" s="218"/>
      <c r="B243" s="25" t="s">
        <v>309</v>
      </c>
      <c r="C243" s="30">
        <v>-68528.236999999994</v>
      </c>
      <c r="D243" s="30">
        <v>5183.3028999999997</v>
      </c>
      <c r="E243" s="30">
        <v>216.38</v>
      </c>
      <c r="F243" s="209"/>
      <c r="G243" s="209"/>
      <c r="H243" s="26">
        <v>155.876</v>
      </c>
      <c r="I243" s="26">
        <v>153.57600000000002</v>
      </c>
      <c r="J243" s="26">
        <f t="shared" si="73"/>
        <v>154.726</v>
      </c>
      <c r="K243" s="26">
        <v>60.5</v>
      </c>
      <c r="L243" s="26">
        <v>62.8</v>
      </c>
      <c r="M243" s="26">
        <f t="shared" si="74"/>
        <v>61.65</v>
      </c>
      <c r="N243" s="27">
        <v>60.5</v>
      </c>
      <c r="O243" s="27">
        <v>62.8</v>
      </c>
      <c r="P243" s="27">
        <v>61.65</v>
      </c>
      <c r="Q243" s="27">
        <f t="shared" si="75"/>
        <v>2.2999999999999972</v>
      </c>
      <c r="R243" s="25" t="s">
        <v>65</v>
      </c>
      <c r="S243" s="28">
        <f t="shared" si="76"/>
        <v>8.9699999999999887E-6</v>
      </c>
      <c r="T243" s="28">
        <v>3.8999999999999999E-6</v>
      </c>
      <c r="U243" s="35" t="str">
        <f t="shared" si="77"/>
        <v>-</v>
      </c>
      <c r="V243" s="35" t="s">
        <v>34</v>
      </c>
      <c r="W243" s="29">
        <v>199.17600000000002</v>
      </c>
      <c r="X243" s="25" t="s">
        <v>39</v>
      </c>
      <c r="Y243" s="25" t="s">
        <v>36</v>
      </c>
    </row>
    <row r="244" spans="1:25" ht="16.5">
      <c r="A244" s="218"/>
      <c r="B244" s="25" t="s">
        <v>310</v>
      </c>
      <c r="C244" s="30">
        <v>-68528.236999999994</v>
      </c>
      <c r="D244" s="30">
        <v>5183.3028999999997</v>
      </c>
      <c r="E244" s="30">
        <v>216.38</v>
      </c>
      <c r="F244" s="209"/>
      <c r="G244" s="209"/>
      <c r="H244" s="26">
        <v>147.52600000000001</v>
      </c>
      <c r="I244" s="26">
        <v>145.226</v>
      </c>
      <c r="J244" s="26">
        <f t="shared" si="73"/>
        <v>146.376</v>
      </c>
      <c r="K244" s="26">
        <v>68.849999999999994</v>
      </c>
      <c r="L244" s="26">
        <v>71.150000000000006</v>
      </c>
      <c r="M244" s="26">
        <f t="shared" si="74"/>
        <v>70</v>
      </c>
      <c r="N244" s="27">
        <v>68.849999999999994</v>
      </c>
      <c r="O244" s="27">
        <v>71.150000000000006</v>
      </c>
      <c r="P244" s="27">
        <v>70</v>
      </c>
      <c r="Q244" s="27">
        <f t="shared" si="75"/>
        <v>2.3000000000000114</v>
      </c>
      <c r="R244" s="25" t="s">
        <v>65</v>
      </c>
      <c r="S244" s="28">
        <f t="shared" si="76"/>
        <v>1.8170000000000089E-9</v>
      </c>
      <c r="T244" s="28">
        <v>7.8999999999999996E-10</v>
      </c>
      <c r="U244" s="35" t="str">
        <f t="shared" si="77"/>
        <v>-</v>
      </c>
      <c r="V244" s="35" t="s">
        <v>34</v>
      </c>
      <c r="W244" s="29">
        <v>199.96600000000001</v>
      </c>
      <c r="X244" s="25" t="s">
        <v>35</v>
      </c>
      <c r="Y244" s="25" t="s">
        <v>36</v>
      </c>
    </row>
    <row r="245" spans="1:25" ht="16.5">
      <c r="A245" s="218"/>
      <c r="B245" s="25" t="s">
        <v>311</v>
      </c>
      <c r="C245" s="30">
        <v>-68528.236999999994</v>
      </c>
      <c r="D245" s="30">
        <v>5183.3028999999997</v>
      </c>
      <c r="E245" s="30">
        <v>216.38</v>
      </c>
      <c r="F245" s="209"/>
      <c r="G245" s="209"/>
      <c r="H245" s="26">
        <v>138.67599999999999</v>
      </c>
      <c r="I245" s="26">
        <v>136.376</v>
      </c>
      <c r="J245" s="26">
        <f t="shared" si="73"/>
        <v>137.52600000000001</v>
      </c>
      <c r="K245" s="26">
        <v>77.7</v>
      </c>
      <c r="L245" s="26">
        <v>80</v>
      </c>
      <c r="M245" s="26">
        <f t="shared" si="74"/>
        <v>78.849999999999994</v>
      </c>
      <c r="N245" s="27">
        <v>77.7</v>
      </c>
      <c r="O245" s="27">
        <v>80</v>
      </c>
      <c r="P245" s="27">
        <v>78.849999999999994</v>
      </c>
      <c r="Q245" s="27">
        <f t="shared" si="75"/>
        <v>2.2999999999999972</v>
      </c>
      <c r="R245" s="25" t="s">
        <v>65</v>
      </c>
      <c r="S245" s="28">
        <f t="shared" si="76"/>
        <v>8.9699999999999887E-6</v>
      </c>
      <c r="T245" s="28">
        <v>3.8999999999999999E-6</v>
      </c>
      <c r="U245" s="35" t="str">
        <f t="shared" si="77"/>
        <v>-</v>
      </c>
      <c r="V245" s="35" t="s">
        <v>34</v>
      </c>
      <c r="W245" s="29">
        <v>199.08600000000001</v>
      </c>
      <c r="X245" s="25" t="s">
        <v>39</v>
      </c>
      <c r="Y245" s="25" t="s">
        <v>36</v>
      </c>
    </row>
    <row r="246" spans="1:25" ht="16.5">
      <c r="A246" s="218"/>
      <c r="B246" s="25" t="s">
        <v>312</v>
      </c>
      <c r="C246" s="30">
        <v>-68528.236999999994</v>
      </c>
      <c r="D246" s="30">
        <v>5183.3028999999997</v>
      </c>
      <c r="E246" s="30">
        <v>216.38</v>
      </c>
      <c r="F246" s="209"/>
      <c r="G246" s="209"/>
      <c r="H246" s="26">
        <v>135.57600000000002</v>
      </c>
      <c r="I246" s="26">
        <v>133.27600000000001</v>
      </c>
      <c r="J246" s="26">
        <f t="shared" si="73"/>
        <v>134.42600000000002</v>
      </c>
      <c r="K246" s="26">
        <v>80.8</v>
      </c>
      <c r="L246" s="26">
        <v>83.1</v>
      </c>
      <c r="M246" s="26">
        <f t="shared" si="74"/>
        <v>81.949999999999989</v>
      </c>
      <c r="N246" s="27">
        <v>80.8</v>
      </c>
      <c r="O246" s="27">
        <v>83.1</v>
      </c>
      <c r="P246" s="27">
        <v>81.95</v>
      </c>
      <c r="Q246" s="27">
        <f t="shared" si="75"/>
        <v>2.2999999999999972</v>
      </c>
      <c r="R246" s="25" t="s">
        <v>65</v>
      </c>
      <c r="S246" s="28">
        <f t="shared" si="76"/>
        <v>1.8169999999999978E-9</v>
      </c>
      <c r="T246" s="28">
        <v>7.8999999999999996E-10</v>
      </c>
      <c r="U246" s="35" t="str">
        <f t="shared" si="77"/>
        <v>-</v>
      </c>
      <c r="V246" s="35" t="s">
        <v>34</v>
      </c>
      <c r="W246" s="29">
        <v>199.64600000000002</v>
      </c>
      <c r="X246" s="25" t="s">
        <v>39</v>
      </c>
      <c r="Y246" s="25" t="s">
        <v>36</v>
      </c>
    </row>
    <row r="247" spans="1:25" ht="16.5">
      <c r="A247" s="218"/>
      <c r="B247" s="25" t="s">
        <v>313</v>
      </c>
      <c r="C247" s="30">
        <v>-68528.236999999994</v>
      </c>
      <c r="D247" s="30">
        <v>5183.3028999999997</v>
      </c>
      <c r="E247" s="30">
        <v>216.38</v>
      </c>
      <c r="F247" s="46">
        <v>1988.8</v>
      </c>
      <c r="G247" s="46">
        <v>1988.12</v>
      </c>
      <c r="H247" s="26">
        <v>127.876</v>
      </c>
      <c r="I247" s="26">
        <v>126.27600000000001</v>
      </c>
      <c r="J247" s="26">
        <f t="shared" si="73"/>
        <v>127.07600000000001</v>
      </c>
      <c r="K247" s="26">
        <v>88.5</v>
      </c>
      <c r="L247" s="26">
        <v>90.1</v>
      </c>
      <c r="M247" s="26">
        <f t="shared" si="74"/>
        <v>89.3</v>
      </c>
      <c r="N247" s="27">
        <v>88.5</v>
      </c>
      <c r="O247" s="27">
        <v>90.1</v>
      </c>
      <c r="P247" s="27">
        <v>89.3</v>
      </c>
      <c r="Q247" s="27">
        <f t="shared" si="75"/>
        <v>1.5999999999999943</v>
      </c>
      <c r="R247" s="25" t="s">
        <v>65</v>
      </c>
      <c r="S247" s="28">
        <f t="shared" si="76"/>
        <v>1.9359999999999933E-8</v>
      </c>
      <c r="T247" s="28">
        <v>1.2100000000000001E-8</v>
      </c>
      <c r="U247" s="35" t="str">
        <f t="shared" si="77"/>
        <v>-</v>
      </c>
      <c r="V247" s="35" t="s">
        <v>34</v>
      </c>
      <c r="W247" s="29">
        <v>201.29599999999999</v>
      </c>
      <c r="X247" s="25" t="s">
        <v>39</v>
      </c>
      <c r="Y247" s="25" t="s">
        <v>36</v>
      </c>
    </row>
    <row r="248" spans="1:25" ht="16.5">
      <c r="A248" s="218"/>
      <c r="B248" s="25" t="s">
        <v>314</v>
      </c>
      <c r="C248" s="30">
        <v>-68528.236999999994</v>
      </c>
      <c r="D248" s="30">
        <v>5183.3028999999997</v>
      </c>
      <c r="E248" s="30">
        <v>216.38</v>
      </c>
      <c r="F248" s="32">
        <v>30628</v>
      </c>
      <c r="G248" s="32">
        <v>30673</v>
      </c>
      <c r="H248" s="26">
        <v>114.926</v>
      </c>
      <c r="I248" s="26">
        <v>112.626</v>
      </c>
      <c r="J248" s="26">
        <f t="shared" si="73"/>
        <v>113.77600000000001</v>
      </c>
      <c r="K248" s="26">
        <v>101.45</v>
      </c>
      <c r="L248" s="26">
        <v>103.75</v>
      </c>
      <c r="M248" s="26">
        <f t="shared" si="74"/>
        <v>102.6</v>
      </c>
      <c r="N248" s="27">
        <v>101.45</v>
      </c>
      <c r="O248" s="27">
        <v>103.75</v>
      </c>
      <c r="P248" s="27">
        <v>102.6</v>
      </c>
      <c r="Q248" s="27">
        <f t="shared" si="75"/>
        <v>2.2999999999999972</v>
      </c>
      <c r="R248" s="25" t="s">
        <v>65</v>
      </c>
      <c r="S248" s="28">
        <f t="shared" si="76"/>
        <v>7.5899999999999909E-6</v>
      </c>
      <c r="T248" s="28">
        <v>3.3000000000000002E-6</v>
      </c>
      <c r="U248" s="35" t="str">
        <f t="shared" si="77"/>
        <v>-</v>
      </c>
      <c r="V248" s="35" t="s">
        <v>34</v>
      </c>
      <c r="W248" s="29">
        <v>199.27600000000001</v>
      </c>
      <c r="X248" s="25" t="s">
        <v>39</v>
      </c>
      <c r="Y248" s="25" t="s">
        <v>36</v>
      </c>
    </row>
    <row r="249" spans="1:25" ht="16.5">
      <c r="A249" s="218"/>
      <c r="B249" s="25" t="s">
        <v>315</v>
      </c>
      <c r="C249" s="30">
        <v>-68528.236999999994</v>
      </c>
      <c r="D249" s="30">
        <v>5183.3028999999997</v>
      </c>
      <c r="E249" s="30">
        <v>216.38</v>
      </c>
      <c r="F249" s="46">
        <v>1988.8</v>
      </c>
      <c r="G249" s="46">
        <v>1988.12</v>
      </c>
      <c r="H249" s="26">
        <v>106.176</v>
      </c>
      <c r="I249" s="26">
        <v>103.57600000000001</v>
      </c>
      <c r="J249" s="26">
        <f t="shared" si="73"/>
        <v>104.876</v>
      </c>
      <c r="K249" s="26">
        <v>110.2</v>
      </c>
      <c r="L249" s="26">
        <v>112.8</v>
      </c>
      <c r="M249" s="26">
        <f t="shared" si="74"/>
        <v>111.5</v>
      </c>
      <c r="N249" s="27">
        <v>110.2</v>
      </c>
      <c r="O249" s="27">
        <v>112.8</v>
      </c>
      <c r="P249" s="27">
        <v>111.5</v>
      </c>
      <c r="Q249" s="27">
        <f t="shared" si="75"/>
        <v>2.5999999999999943</v>
      </c>
      <c r="R249" s="25" t="s">
        <v>65</v>
      </c>
      <c r="S249" s="28">
        <f t="shared" si="76"/>
        <v>2.4231999999999948E-10</v>
      </c>
      <c r="T249" s="28">
        <v>9.3199999999999999E-11</v>
      </c>
      <c r="U249" s="35" t="str">
        <f t="shared" si="77"/>
        <v>-</v>
      </c>
      <c r="V249" s="35" t="s">
        <v>34</v>
      </c>
      <c r="W249" s="29">
        <v>199.54599999999999</v>
      </c>
      <c r="X249" s="25" t="s">
        <v>35</v>
      </c>
      <c r="Y249" s="25" t="s">
        <v>42</v>
      </c>
    </row>
    <row r="250" spans="1:25" ht="16.5">
      <c r="A250" s="218"/>
      <c r="B250" s="25" t="s">
        <v>316</v>
      </c>
      <c r="C250" s="30">
        <v>-68528.236999999994</v>
      </c>
      <c r="D250" s="30">
        <v>5183.3028999999997</v>
      </c>
      <c r="E250" s="30">
        <v>216.38</v>
      </c>
      <c r="F250" s="32">
        <v>30628</v>
      </c>
      <c r="G250" s="32">
        <v>30673</v>
      </c>
      <c r="H250" s="26">
        <v>95.826000000000008</v>
      </c>
      <c r="I250" s="26">
        <v>93.52600000000001</v>
      </c>
      <c r="J250" s="26">
        <f t="shared" si="73"/>
        <v>94.676000000000016</v>
      </c>
      <c r="K250" s="26">
        <v>120.55</v>
      </c>
      <c r="L250" s="26">
        <v>122.85</v>
      </c>
      <c r="M250" s="26">
        <f t="shared" si="74"/>
        <v>121.69999999999999</v>
      </c>
      <c r="N250" s="27">
        <v>120.55</v>
      </c>
      <c r="O250" s="27">
        <v>122.85</v>
      </c>
      <c r="P250" s="27">
        <v>121.7</v>
      </c>
      <c r="Q250" s="27">
        <f t="shared" si="75"/>
        <v>2.2999999999999972</v>
      </c>
      <c r="R250" s="25" t="s">
        <v>65</v>
      </c>
      <c r="S250" s="28">
        <f t="shared" si="76"/>
        <v>7.3599999999999905E-6</v>
      </c>
      <c r="T250" s="28">
        <v>3.1999999999999999E-6</v>
      </c>
      <c r="U250" s="35" t="str">
        <f t="shared" si="77"/>
        <v>-</v>
      </c>
      <c r="V250" s="35" t="s">
        <v>34</v>
      </c>
      <c r="W250" s="29">
        <v>199.27600000000001</v>
      </c>
      <c r="X250" s="25" t="s">
        <v>39</v>
      </c>
      <c r="Y250" s="25" t="s">
        <v>36</v>
      </c>
    </row>
    <row r="251" spans="1:25" ht="16.5">
      <c r="A251" s="218"/>
      <c r="B251" s="25" t="s">
        <v>317</v>
      </c>
      <c r="C251" s="30">
        <v>-68528.236999999994</v>
      </c>
      <c r="D251" s="30">
        <v>5183.3028999999997</v>
      </c>
      <c r="E251" s="30">
        <v>216.38</v>
      </c>
      <c r="F251" s="46">
        <v>1988.8</v>
      </c>
      <c r="G251" s="46">
        <v>1988.12</v>
      </c>
      <c r="H251" s="26">
        <v>70.975999999999999</v>
      </c>
      <c r="I251" s="26">
        <v>68.376000000000005</v>
      </c>
      <c r="J251" s="26">
        <f t="shared" si="73"/>
        <v>69.676000000000002</v>
      </c>
      <c r="K251" s="26">
        <v>145.4</v>
      </c>
      <c r="L251" s="26">
        <v>148</v>
      </c>
      <c r="M251" s="26">
        <f t="shared" si="74"/>
        <v>146.69999999999999</v>
      </c>
      <c r="N251" s="27">
        <v>145.4</v>
      </c>
      <c r="O251" s="27">
        <v>148</v>
      </c>
      <c r="P251" s="27">
        <v>146.69999999999999</v>
      </c>
      <c r="Q251" s="27">
        <f t="shared" si="75"/>
        <v>2.5999999999999943</v>
      </c>
      <c r="R251" s="25" t="s">
        <v>65</v>
      </c>
      <c r="S251" s="28">
        <f t="shared" si="76"/>
        <v>2.7299999999999941E-9</v>
      </c>
      <c r="T251" s="28">
        <v>1.0500000000000001E-9</v>
      </c>
      <c r="U251" s="35" t="str">
        <f t="shared" si="77"/>
        <v>-</v>
      </c>
      <c r="V251" s="35" t="s">
        <v>34</v>
      </c>
      <c r="W251" s="29">
        <v>198.65600000000001</v>
      </c>
      <c r="X251" s="25" t="s">
        <v>39</v>
      </c>
      <c r="Y251" s="25" t="s">
        <v>36</v>
      </c>
    </row>
    <row r="252" spans="1:25" ht="16.5">
      <c r="A252" s="218"/>
      <c r="B252" s="25" t="s">
        <v>318</v>
      </c>
      <c r="C252" s="30">
        <v>-68528.236999999994</v>
      </c>
      <c r="D252" s="30">
        <v>5183.3028999999997</v>
      </c>
      <c r="E252" s="30">
        <v>216.38</v>
      </c>
      <c r="F252" s="32">
        <v>30628</v>
      </c>
      <c r="G252" s="32">
        <v>30673</v>
      </c>
      <c r="H252" s="26">
        <v>57.126000000000005</v>
      </c>
      <c r="I252" s="26">
        <v>54.825999999999993</v>
      </c>
      <c r="J252" s="26">
        <f t="shared" si="73"/>
        <v>55.975999999999999</v>
      </c>
      <c r="K252" s="26">
        <v>159.25</v>
      </c>
      <c r="L252" s="26">
        <v>161.55000000000001</v>
      </c>
      <c r="M252" s="26">
        <f t="shared" si="74"/>
        <v>160.4</v>
      </c>
      <c r="N252" s="27">
        <v>159.25</v>
      </c>
      <c r="O252" s="27">
        <v>161.55000000000001</v>
      </c>
      <c r="P252" s="27">
        <v>160.4</v>
      </c>
      <c r="Q252" s="27">
        <f t="shared" si="75"/>
        <v>2.3000000000000114</v>
      </c>
      <c r="R252" s="25" t="s">
        <v>65</v>
      </c>
      <c r="S252" s="28">
        <f t="shared" si="76"/>
        <v>2.990000000000015E-6</v>
      </c>
      <c r="T252" s="28">
        <v>1.3E-6</v>
      </c>
      <c r="U252" s="35" t="str">
        <f t="shared" si="77"/>
        <v>-</v>
      </c>
      <c r="V252" s="35" t="s">
        <v>34</v>
      </c>
      <c r="W252" s="29">
        <v>199.136</v>
      </c>
      <c r="X252" s="25" t="s">
        <v>39</v>
      </c>
      <c r="Y252" s="25" t="s">
        <v>36</v>
      </c>
    </row>
    <row r="253" spans="1:25" ht="16.5">
      <c r="A253" s="218"/>
      <c r="B253" s="25" t="s">
        <v>319</v>
      </c>
      <c r="C253" s="30">
        <v>-68528.236999999994</v>
      </c>
      <c r="D253" s="30">
        <v>5183.3028999999997</v>
      </c>
      <c r="E253" s="30">
        <v>216.38</v>
      </c>
      <c r="F253" s="32">
        <v>30628</v>
      </c>
      <c r="G253" s="32">
        <v>30673</v>
      </c>
      <c r="H253" s="26">
        <v>53.506</v>
      </c>
      <c r="I253" s="26">
        <v>51.205999999999989</v>
      </c>
      <c r="J253" s="26">
        <f t="shared" si="73"/>
        <v>52.355999999999995</v>
      </c>
      <c r="K253" s="26">
        <v>162.87</v>
      </c>
      <c r="L253" s="26">
        <v>165.17</v>
      </c>
      <c r="M253" s="26">
        <f t="shared" si="74"/>
        <v>164.01999999999998</v>
      </c>
      <c r="N253" s="27">
        <v>162.87</v>
      </c>
      <c r="O253" s="27">
        <v>165.17</v>
      </c>
      <c r="P253" s="27">
        <v>164.02</v>
      </c>
      <c r="Q253" s="27">
        <f t="shared" si="75"/>
        <v>2.2999999999999829</v>
      </c>
      <c r="R253" s="25" t="s">
        <v>65</v>
      </c>
      <c r="S253" s="28">
        <f t="shared" si="76"/>
        <v>3.4499999999999746E-6</v>
      </c>
      <c r="T253" s="28">
        <v>1.5E-6</v>
      </c>
      <c r="U253" s="35" t="str">
        <f t="shared" si="77"/>
        <v>-</v>
      </c>
      <c r="V253" s="35" t="s">
        <v>34</v>
      </c>
      <c r="W253" s="29">
        <v>199.07599999999999</v>
      </c>
      <c r="X253" s="25" t="s">
        <v>39</v>
      </c>
      <c r="Y253" s="25" t="s">
        <v>36</v>
      </c>
    </row>
    <row r="254" spans="1:25" ht="16.5">
      <c r="A254" s="218"/>
      <c r="B254" s="25" t="s">
        <v>320</v>
      </c>
      <c r="C254" s="30">
        <v>-68528.236999999994</v>
      </c>
      <c r="D254" s="30">
        <v>5183.3028999999997</v>
      </c>
      <c r="E254" s="30">
        <v>216.38</v>
      </c>
      <c r="F254" s="46">
        <v>1988.8</v>
      </c>
      <c r="G254" s="46">
        <v>1988.12</v>
      </c>
      <c r="H254" s="26">
        <v>42.975999999999999</v>
      </c>
      <c r="I254" s="26">
        <v>40.376000000000005</v>
      </c>
      <c r="J254" s="26">
        <f t="shared" si="73"/>
        <v>41.676000000000002</v>
      </c>
      <c r="K254" s="26">
        <v>173.4</v>
      </c>
      <c r="L254" s="26">
        <v>176</v>
      </c>
      <c r="M254" s="26">
        <f t="shared" si="74"/>
        <v>174.7</v>
      </c>
      <c r="N254" s="27">
        <v>173.4</v>
      </c>
      <c r="O254" s="27">
        <v>176</v>
      </c>
      <c r="P254" s="27">
        <v>174.7</v>
      </c>
      <c r="Q254" s="27">
        <f t="shared" si="75"/>
        <v>2.5999999999999943</v>
      </c>
      <c r="R254" s="25" t="s">
        <v>65</v>
      </c>
      <c r="S254" s="28">
        <f t="shared" si="76"/>
        <v>3.3279999999999926E-9</v>
      </c>
      <c r="T254" s="28">
        <v>1.2799999999999999E-9</v>
      </c>
      <c r="U254" s="35" t="str">
        <f t="shared" si="77"/>
        <v>-</v>
      </c>
      <c r="V254" s="35" t="s">
        <v>34</v>
      </c>
      <c r="W254" s="29">
        <v>198.32599999999999</v>
      </c>
      <c r="X254" s="25" t="s">
        <v>39</v>
      </c>
      <c r="Y254" s="25" t="s">
        <v>36</v>
      </c>
    </row>
    <row r="255" spans="1:25" ht="16.5">
      <c r="A255" s="218"/>
      <c r="B255" s="25" t="s">
        <v>321</v>
      </c>
      <c r="C255" s="30">
        <v>-68528.236999999994</v>
      </c>
      <c r="D255" s="30">
        <v>5183.3028999999997</v>
      </c>
      <c r="E255" s="30">
        <v>216.38</v>
      </c>
      <c r="F255" s="46">
        <v>1988.8</v>
      </c>
      <c r="G255" s="46">
        <v>1988.12</v>
      </c>
      <c r="H255" s="26">
        <v>37.676000000000016</v>
      </c>
      <c r="I255" s="26">
        <v>35.076000000000022</v>
      </c>
      <c r="J255" s="26">
        <f t="shared" si="73"/>
        <v>36.376000000000019</v>
      </c>
      <c r="K255" s="26">
        <v>178.7</v>
      </c>
      <c r="L255" s="26">
        <v>181.3</v>
      </c>
      <c r="M255" s="26">
        <f t="shared" si="74"/>
        <v>180</v>
      </c>
      <c r="N255" s="27">
        <v>178.7</v>
      </c>
      <c r="O255" s="27">
        <v>181.3</v>
      </c>
      <c r="P255" s="27">
        <v>180</v>
      </c>
      <c r="Q255" s="27">
        <f t="shared" si="75"/>
        <v>2.6000000000000227</v>
      </c>
      <c r="R255" s="25" t="s">
        <v>65</v>
      </c>
      <c r="S255" s="28">
        <f t="shared" si="76"/>
        <v>2.1086000000000185E-9</v>
      </c>
      <c r="T255" s="28">
        <v>8.1099999999999999E-10</v>
      </c>
      <c r="U255" s="35" t="str">
        <f t="shared" si="77"/>
        <v>-</v>
      </c>
      <c r="V255" s="35" t="s">
        <v>34</v>
      </c>
      <c r="W255" s="29">
        <v>199.04599999999999</v>
      </c>
      <c r="X255" s="25" t="s">
        <v>35</v>
      </c>
      <c r="Y255" s="25" t="s">
        <v>36</v>
      </c>
    </row>
    <row r="256" spans="1:25" ht="16.5">
      <c r="A256" s="218"/>
      <c r="B256" s="25" t="s">
        <v>322</v>
      </c>
      <c r="C256" s="30">
        <v>-68528.236999999994</v>
      </c>
      <c r="D256" s="30">
        <v>5183.3028999999997</v>
      </c>
      <c r="E256" s="30">
        <v>216.38</v>
      </c>
      <c r="F256" s="46">
        <v>1988.8</v>
      </c>
      <c r="G256" s="46">
        <v>1988.12</v>
      </c>
      <c r="H256" s="26">
        <v>28.676000000000016</v>
      </c>
      <c r="I256" s="26">
        <v>26.076000000000022</v>
      </c>
      <c r="J256" s="26">
        <f t="shared" si="73"/>
        <v>27.376000000000019</v>
      </c>
      <c r="K256" s="26">
        <v>187.7</v>
      </c>
      <c r="L256" s="26">
        <v>190.3</v>
      </c>
      <c r="M256" s="26">
        <f t="shared" si="74"/>
        <v>189</v>
      </c>
      <c r="N256" s="27">
        <v>187.7</v>
      </c>
      <c r="O256" s="27">
        <v>190.3</v>
      </c>
      <c r="P256" s="27">
        <v>189</v>
      </c>
      <c r="Q256" s="27">
        <f t="shared" si="75"/>
        <v>2.6000000000000227</v>
      </c>
      <c r="R256" s="25" t="s">
        <v>65</v>
      </c>
      <c r="S256" s="28">
        <f t="shared" si="76"/>
        <v>2.5818000000000226E-11</v>
      </c>
      <c r="T256" s="28">
        <v>9.9299999999999999E-12</v>
      </c>
      <c r="U256" s="35" t="str">
        <f t="shared" si="77"/>
        <v>-</v>
      </c>
      <c r="V256" s="35" t="s">
        <v>34</v>
      </c>
      <c r="W256" s="29">
        <v>199.976</v>
      </c>
      <c r="X256" s="25" t="s">
        <v>35</v>
      </c>
      <c r="Y256" s="25" t="s">
        <v>42</v>
      </c>
    </row>
    <row r="257" spans="1:25" ht="16.5">
      <c r="A257" s="218"/>
      <c r="B257" s="25" t="s">
        <v>323</v>
      </c>
      <c r="C257" s="30">
        <v>-68528.236999999994</v>
      </c>
      <c r="D257" s="30">
        <v>5183.3028999999997</v>
      </c>
      <c r="E257" s="30">
        <v>216.38</v>
      </c>
      <c r="F257" s="46">
        <v>1988.8</v>
      </c>
      <c r="G257" s="46">
        <v>1988.12</v>
      </c>
      <c r="H257" s="26">
        <v>11.676000000000016</v>
      </c>
      <c r="I257" s="26">
        <v>9.0760000000000218</v>
      </c>
      <c r="J257" s="26">
        <f t="shared" si="73"/>
        <v>10.376000000000019</v>
      </c>
      <c r="K257" s="26">
        <v>204.7</v>
      </c>
      <c r="L257" s="26">
        <v>207.3</v>
      </c>
      <c r="M257" s="26">
        <f t="shared" si="74"/>
        <v>206</v>
      </c>
      <c r="N257" s="27">
        <v>204.7</v>
      </c>
      <c r="O257" s="27">
        <v>207.3</v>
      </c>
      <c r="P257" s="27">
        <v>206</v>
      </c>
      <c r="Q257" s="27">
        <f t="shared" si="75"/>
        <v>2.6000000000000227</v>
      </c>
      <c r="R257" s="25" t="s">
        <v>33</v>
      </c>
      <c r="S257" s="28">
        <f t="shared" si="76"/>
        <v>2.4674000000000215E-9</v>
      </c>
      <c r="T257" s="28">
        <v>9.4899999999999993E-10</v>
      </c>
      <c r="U257" s="35" t="str">
        <f t="shared" si="77"/>
        <v>-</v>
      </c>
      <c r="V257" s="35" t="s">
        <v>34</v>
      </c>
      <c r="W257" s="29">
        <v>198.416</v>
      </c>
      <c r="X257" s="25" t="s">
        <v>39</v>
      </c>
      <c r="Y257" s="25" t="s">
        <v>36</v>
      </c>
    </row>
    <row r="258" spans="1:25" ht="16.5">
      <c r="A258" s="218"/>
      <c r="B258" s="25" t="s">
        <v>324</v>
      </c>
      <c r="C258" s="30">
        <v>-68528.236999999994</v>
      </c>
      <c r="D258" s="30">
        <v>5183.3028999999997</v>
      </c>
      <c r="E258" s="30">
        <v>216.38</v>
      </c>
      <c r="F258" s="46">
        <v>1988.8</v>
      </c>
      <c r="G258" s="46">
        <v>1988.12</v>
      </c>
      <c r="H258" s="26">
        <v>-1.5240000000000009</v>
      </c>
      <c r="I258" s="26">
        <v>-4.1239999999999952</v>
      </c>
      <c r="J258" s="26">
        <f t="shared" si="73"/>
        <v>-2.8239999999999981</v>
      </c>
      <c r="K258" s="26">
        <v>217.9</v>
      </c>
      <c r="L258" s="26">
        <v>220.5</v>
      </c>
      <c r="M258" s="26">
        <f t="shared" si="74"/>
        <v>219.2</v>
      </c>
      <c r="N258" s="27">
        <v>217.9</v>
      </c>
      <c r="O258" s="27">
        <v>220.5</v>
      </c>
      <c r="P258" s="27">
        <v>219.2</v>
      </c>
      <c r="Q258" s="27">
        <f t="shared" si="75"/>
        <v>2.5999999999999943</v>
      </c>
      <c r="R258" s="25" t="s">
        <v>33</v>
      </c>
      <c r="S258" s="28">
        <f t="shared" si="76"/>
        <v>2.0773999999999955E-8</v>
      </c>
      <c r="T258" s="28">
        <v>7.9900000000000007E-9</v>
      </c>
      <c r="U258" s="35" t="str">
        <f t="shared" si="77"/>
        <v>-</v>
      </c>
      <c r="V258" s="35" t="s">
        <v>34</v>
      </c>
      <c r="W258" s="29">
        <v>198.21600000000001</v>
      </c>
      <c r="X258" s="25" t="s">
        <v>39</v>
      </c>
      <c r="Y258" s="25" t="s">
        <v>36</v>
      </c>
    </row>
    <row r="259" spans="1:25" ht="16.5">
      <c r="A259" s="218"/>
      <c r="B259" s="25" t="s">
        <v>325</v>
      </c>
      <c r="C259" s="30">
        <v>-68528.236999999994</v>
      </c>
      <c r="D259" s="30">
        <v>5183.3028999999997</v>
      </c>
      <c r="E259" s="30">
        <v>216.38</v>
      </c>
      <c r="F259" s="46">
        <v>1988.8</v>
      </c>
      <c r="G259" s="46">
        <v>1988.12</v>
      </c>
      <c r="H259" s="26">
        <v>-5.2239999999999895</v>
      </c>
      <c r="I259" s="26">
        <v>-7.8239999999999839</v>
      </c>
      <c r="J259" s="26">
        <f t="shared" si="73"/>
        <v>-6.5239999999999867</v>
      </c>
      <c r="K259" s="26">
        <v>221.6</v>
      </c>
      <c r="L259" s="26">
        <v>224.2</v>
      </c>
      <c r="M259" s="26">
        <f t="shared" si="74"/>
        <v>222.89999999999998</v>
      </c>
      <c r="N259" s="27">
        <v>221.6</v>
      </c>
      <c r="O259" s="27">
        <v>224.2</v>
      </c>
      <c r="P259" s="27">
        <v>222.9</v>
      </c>
      <c r="Q259" s="27">
        <f t="shared" si="75"/>
        <v>2.5999999999999943</v>
      </c>
      <c r="R259" s="25" t="s">
        <v>33</v>
      </c>
      <c r="S259" s="28">
        <f t="shared" si="76"/>
        <v>4.7579999999999894E-8</v>
      </c>
      <c r="T259" s="28">
        <v>1.8299999999999998E-8</v>
      </c>
      <c r="U259" s="35" t="str">
        <f t="shared" si="77"/>
        <v>-</v>
      </c>
      <c r="V259" s="35" t="s">
        <v>34</v>
      </c>
      <c r="W259" s="29">
        <v>198.346</v>
      </c>
      <c r="X259" s="25" t="s">
        <v>39</v>
      </c>
      <c r="Y259" s="25" t="s">
        <v>36</v>
      </c>
    </row>
    <row r="260" spans="1:25" ht="16.5">
      <c r="A260" s="218"/>
      <c r="B260" s="25" t="s">
        <v>326</v>
      </c>
      <c r="C260" s="30">
        <v>-68528.236999999994</v>
      </c>
      <c r="D260" s="30">
        <v>5183.3028999999997</v>
      </c>
      <c r="E260" s="30">
        <v>216.38</v>
      </c>
      <c r="F260" s="46">
        <v>1988.8</v>
      </c>
      <c r="G260" s="46">
        <v>1988.12</v>
      </c>
      <c r="H260" s="26">
        <v>-12.823999999999984</v>
      </c>
      <c r="I260" s="26">
        <v>-15.423999999999978</v>
      </c>
      <c r="J260" s="26">
        <f t="shared" si="73"/>
        <v>-14.123999999999981</v>
      </c>
      <c r="K260" s="26">
        <v>229.2</v>
      </c>
      <c r="L260" s="26">
        <v>231.8</v>
      </c>
      <c r="M260" s="26">
        <f t="shared" si="74"/>
        <v>230.5</v>
      </c>
      <c r="N260" s="27">
        <v>229.2</v>
      </c>
      <c r="O260" s="27">
        <v>231.8</v>
      </c>
      <c r="P260" s="27">
        <v>230.5</v>
      </c>
      <c r="Q260" s="27">
        <f t="shared" si="75"/>
        <v>2.6000000000000227</v>
      </c>
      <c r="R260" s="25" t="s">
        <v>33</v>
      </c>
      <c r="S260" s="28">
        <f t="shared" si="76"/>
        <v>8.502000000000075E-12</v>
      </c>
      <c r="T260" s="28">
        <v>3.27E-12</v>
      </c>
      <c r="U260" s="35" t="str">
        <f t="shared" si="77"/>
        <v>-</v>
      </c>
      <c r="V260" s="35" t="s">
        <v>34</v>
      </c>
      <c r="W260" s="29">
        <v>200.506</v>
      </c>
      <c r="X260" s="25" t="s">
        <v>35</v>
      </c>
      <c r="Y260" s="25" t="s">
        <v>42</v>
      </c>
    </row>
    <row r="261" spans="1:25" ht="16.5">
      <c r="A261" s="218"/>
      <c r="B261" s="25" t="s">
        <v>327</v>
      </c>
      <c r="C261" s="30">
        <v>-68528.236999999994</v>
      </c>
      <c r="D261" s="30">
        <v>5183.3028999999997</v>
      </c>
      <c r="E261" s="30">
        <v>216.38</v>
      </c>
      <c r="F261" s="46">
        <v>1988.8</v>
      </c>
      <c r="G261" s="46">
        <v>1988.12</v>
      </c>
      <c r="H261" s="26">
        <v>-27.323999999999984</v>
      </c>
      <c r="I261" s="26">
        <v>-29.923999999999978</v>
      </c>
      <c r="J261" s="26">
        <f t="shared" si="73"/>
        <v>-28.623999999999981</v>
      </c>
      <c r="K261" s="26">
        <v>243.7</v>
      </c>
      <c r="L261" s="26">
        <v>246.3</v>
      </c>
      <c r="M261" s="26">
        <f t="shared" si="74"/>
        <v>245</v>
      </c>
      <c r="N261" s="27">
        <v>243.7</v>
      </c>
      <c r="O261" s="27">
        <v>246.3</v>
      </c>
      <c r="P261" s="27">
        <v>245</v>
      </c>
      <c r="Q261" s="27">
        <f t="shared" si="75"/>
        <v>2.6000000000000227</v>
      </c>
      <c r="R261" s="25" t="s">
        <v>33</v>
      </c>
      <c r="S261" s="28">
        <f t="shared" si="76"/>
        <v>3.302000000000029E-10</v>
      </c>
      <c r="T261" s="28">
        <v>1.27E-10</v>
      </c>
      <c r="U261" s="35" t="str">
        <f t="shared" si="77"/>
        <v>-</v>
      </c>
      <c r="V261" s="35" t="s">
        <v>34</v>
      </c>
      <c r="W261" s="29">
        <v>199.39600000000002</v>
      </c>
      <c r="X261" s="25" t="s">
        <v>35</v>
      </c>
      <c r="Y261" s="25" t="s">
        <v>42</v>
      </c>
    </row>
    <row r="262" spans="1:25" ht="16.5">
      <c r="A262" s="218"/>
      <c r="B262" s="25" t="s">
        <v>328</v>
      </c>
      <c r="C262" s="30">
        <v>-68528.236999999994</v>
      </c>
      <c r="D262" s="30">
        <v>5183.3028999999997</v>
      </c>
      <c r="E262" s="30">
        <v>216.38</v>
      </c>
      <c r="F262" s="32">
        <v>34057</v>
      </c>
      <c r="G262" s="32">
        <v>34057</v>
      </c>
      <c r="H262" s="26">
        <v>-33.753999999999991</v>
      </c>
      <c r="I262" s="26">
        <v>-36.253999999999991</v>
      </c>
      <c r="J262" s="26">
        <f t="shared" si="73"/>
        <v>-35.003999999999991</v>
      </c>
      <c r="K262" s="26">
        <v>250.13</v>
      </c>
      <c r="L262" s="26">
        <v>252.63</v>
      </c>
      <c r="M262" s="26">
        <f t="shared" si="74"/>
        <v>251.38</v>
      </c>
      <c r="N262" s="27">
        <v>250.13</v>
      </c>
      <c r="O262" s="27">
        <v>252.63</v>
      </c>
      <c r="P262" s="27">
        <v>251.38</v>
      </c>
      <c r="Q262" s="27">
        <f t="shared" si="75"/>
        <v>2.5</v>
      </c>
      <c r="R262" s="25" t="s">
        <v>33</v>
      </c>
      <c r="S262" s="28">
        <f t="shared" si="76"/>
        <v>2.1250000000000002E-10</v>
      </c>
      <c r="T262" s="28">
        <v>8.5000000000000004E-11</v>
      </c>
      <c r="U262" s="35" t="str">
        <f t="shared" si="77"/>
        <v>-</v>
      </c>
      <c r="V262" s="35" t="s">
        <v>34</v>
      </c>
      <c r="W262" s="29">
        <v>216.376</v>
      </c>
      <c r="X262" s="25" t="s">
        <v>35</v>
      </c>
      <c r="Y262" s="25" t="s">
        <v>42</v>
      </c>
    </row>
    <row r="263" spans="1:25" ht="16.5">
      <c r="A263" s="218"/>
      <c r="B263" s="25" t="s">
        <v>329</v>
      </c>
      <c r="C263" s="30">
        <v>-68528.236999999994</v>
      </c>
      <c r="D263" s="30">
        <v>5183.3028999999997</v>
      </c>
      <c r="E263" s="30">
        <v>216.38</v>
      </c>
      <c r="F263" s="46">
        <v>1988.8</v>
      </c>
      <c r="G263" s="46">
        <v>1988.12</v>
      </c>
      <c r="H263" s="26">
        <v>-36.823999999999984</v>
      </c>
      <c r="I263" s="26">
        <v>-39.423999999999978</v>
      </c>
      <c r="J263" s="26">
        <f t="shared" si="73"/>
        <v>-38.123999999999981</v>
      </c>
      <c r="K263" s="26">
        <v>253.2</v>
      </c>
      <c r="L263" s="26">
        <v>255.8</v>
      </c>
      <c r="M263" s="26">
        <f t="shared" si="74"/>
        <v>254.5</v>
      </c>
      <c r="N263" s="27">
        <v>253.2</v>
      </c>
      <c r="O263" s="27">
        <v>255.8</v>
      </c>
      <c r="P263" s="27">
        <v>254.5</v>
      </c>
      <c r="Q263" s="27">
        <f t="shared" si="75"/>
        <v>2.6000000000000227</v>
      </c>
      <c r="R263" s="25" t="s">
        <v>33</v>
      </c>
      <c r="S263" s="28">
        <f t="shared" si="76"/>
        <v>1.2610000000000109E-8</v>
      </c>
      <c r="T263" s="28">
        <v>4.8499999999999996E-9</v>
      </c>
      <c r="U263" s="35" t="str">
        <f t="shared" si="77"/>
        <v>-</v>
      </c>
      <c r="V263" s="35" t="s">
        <v>34</v>
      </c>
      <c r="W263" s="29">
        <v>198.92600000000002</v>
      </c>
      <c r="X263" s="25" t="s">
        <v>39</v>
      </c>
      <c r="Y263" s="25" t="s">
        <v>36</v>
      </c>
    </row>
    <row r="264" spans="1:25" ht="16.5">
      <c r="A264" s="218"/>
      <c r="B264" s="25" t="s">
        <v>330</v>
      </c>
      <c r="C264" s="30">
        <v>-68528.236999999994</v>
      </c>
      <c r="D264" s="30">
        <v>5183.3028999999997</v>
      </c>
      <c r="E264" s="30">
        <v>216.38</v>
      </c>
      <c r="F264" s="46">
        <v>1988.8</v>
      </c>
      <c r="G264" s="46">
        <v>1988.12</v>
      </c>
      <c r="H264" s="26">
        <v>-48.823999999999984</v>
      </c>
      <c r="I264" s="26">
        <v>-51.424000000000007</v>
      </c>
      <c r="J264" s="26">
        <f t="shared" si="73"/>
        <v>-50.123999999999995</v>
      </c>
      <c r="K264" s="26">
        <v>265.2</v>
      </c>
      <c r="L264" s="26">
        <v>267.8</v>
      </c>
      <c r="M264" s="26">
        <f t="shared" si="74"/>
        <v>266.5</v>
      </c>
      <c r="N264" s="27">
        <v>265.2</v>
      </c>
      <c r="O264" s="27">
        <v>267.8</v>
      </c>
      <c r="P264" s="27">
        <v>266.5</v>
      </c>
      <c r="Q264" s="27">
        <f t="shared" si="75"/>
        <v>2.6000000000000227</v>
      </c>
      <c r="R264" s="25" t="s">
        <v>33</v>
      </c>
      <c r="S264" s="28">
        <f t="shared" si="76"/>
        <v>5.5640000000000479E-6</v>
      </c>
      <c r="T264" s="28">
        <v>2.1399999999999998E-6</v>
      </c>
      <c r="U264" s="35" t="str">
        <f t="shared" si="77"/>
        <v>-</v>
      </c>
      <c r="V264" s="35" t="s">
        <v>34</v>
      </c>
      <c r="W264" s="29">
        <v>198.48599999999999</v>
      </c>
      <c r="X264" s="25" t="s">
        <v>39</v>
      </c>
      <c r="Y264" s="25" t="s">
        <v>36</v>
      </c>
    </row>
    <row r="265" spans="1:25" ht="16.5">
      <c r="A265" s="218"/>
      <c r="B265" s="25" t="s">
        <v>331</v>
      </c>
      <c r="C265" s="30">
        <v>-68528.236999999994</v>
      </c>
      <c r="D265" s="30">
        <v>5183.3028999999997</v>
      </c>
      <c r="E265" s="30">
        <v>216.38</v>
      </c>
      <c r="F265" s="46">
        <v>1988.8</v>
      </c>
      <c r="G265" s="46">
        <v>1988.12</v>
      </c>
      <c r="H265" s="26">
        <v>-52.323999999999984</v>
      </c>
      <c r="I265" s="26">
        <v>-54.924000000000007</v>
      </c>
      <c r="J265" s="26">
        <f t="shared" si="73"/>
        <v>-53.623999999999995</v>
      </c>
      <c r="K265" s="26">
        <v>268.7</v>
      </c>
      <c r="L265" s="26">
        <v>271.3</v>
      </c>
      <c r="M265" s="26">
        <f t="shared" si="74"/>
        <v>270</v>
      </c>
      <c r="N265" s="27">
        <v>268.7</v>
      </c>
      <c r="O265" s="27">
        <v>271.3</v>
      </c>
      <c r="P265" s="27">
        <v>270</v>
      </c>
      <c r="Q265" s="27">
        <f t="shared" si="75"/>
        <v>2.6000000000000227</v>
      </c>
      <c r="R265" s="25" t="s">
        <v>33</v>
      </c>
      <c r="S265" s="28">
        <f t="shared" si="76"/>
        <v>5.0700000000000441E-8</v>
      </c>
      <c r="T265" s="28">
        <v>1.9499999999999999E-8</v>
      </c>
      <c r="U265" s="35" t="str">
        <f t="shared" si="77"/>
        <v>-</v>
      </c>
      <c r="V265" s="35" t="s">
        <v>34</v>
      </c>
      <c r="W265" s="29">
        <v>198.39600000000002</v>
      </c>
      <c r="X265" s="25" t="s">
        <v>39</v>
      </c>
      <c r="Y265" s="25" t="s">
        <v>36</v>
      </c>
    </row>
    <row r="266" spans="1:25" ht="16.5">
      <c r="A266" s="218"/>
      <c r="B266" s="25" t="s">
        <v>332</v>
      </c>
      <c r="C266" s="30">
        <v>-68528.236999999994</v>
      </c>
      <c r="D266" s="30">
        <v>5183.3028999999997</v>
      </c>
      <c r="E266" s="30">
        <v>216.38</v>
      </c>
      <c r="F266" s="46">
        <v>1988.8</v>
      </c>
      <c r="G266" s="46">
        <v>1988.12</v>
      </c>
      <c r="H266" s="26">
        <v>-62.323999999999984</v>
      </c>
      <c r="I266" s="26">
        <v>-64.924000000000007</v>
      </c>
      <c r="J266" s="26">
        <f t="shared" si="73"/>
        <v>-63.623999999999995</v>
      </c>
      <c r="K266" s="26">
        <v>278.7</v>
      </c>
      <c r="L266" s="26">
        <v>281.3</v>
      </c>
      <c r="M266" s="26">
        <f t="shared" si="74"/>
        <v>280</v>
      </c>
      <c r="N266" s="27">
        <v>278.7</v>
      </c>
      <c r="O266" s="27">
        <v>281.3</v>
      </c>
      <c r="P266" s="27">
        <v>280</v>
      </c>
      <c r="Q266" s="27">
        <f t="shared" si="75"/>
        <v>2.6000000000000227</v>
      </c>
      <c r="R266" s="25" t="s">
        <v>33</v>
      </c>
      <c r="S266" s="28">
        <f t="shared" si="76"/>
        <v>2.405000000000021E-9</v>
      </c>
      <c r="T266" s="28">
        <v>9.2500000000000001E-10</v>
      </c>
      <c r="U266" s="35" t="str">
        <f t="shared" si="77"/>
        <v>-</v>
      </c>
      <c r="V266" s="35" t="s">
        <v>34</v>
      </c>
      <c r="W266" s="29">
        <v>198.51600000000002</v>
      </c>
      <c r="X266" s="25" t="s">
        <v>39</v>
      </c>
      <c r="Y266" s="25" t="s">
        <v>36</v>
      </c>
    </row>
    <row r="267" spans="1:25" ht="16.5">
      <c r="A267" s="218"/>
      <c r="B267" s="25" t="s">
        <v>333</v>
      </c>
      <c r="C267" s="30">
        <v>-68528.236999999994</v>
      </c>
      <c r="D267" s="30">
        <v>5183.3028999999997</v>
      </c>
      <c r="E267" s="30">
        <v>216.38</v>
      </c>
      <c r="F267" s="46">
        <v>1988.8</v>
      </c>
      <c r="G267" s="46">
        <v>1988.12</v>
      </c>
      <c r="H267" s="26">
        <v>-77.724000000000018</v>
      </c>
      <c r="I267" s="26">
        <v>-80.324000000000041</v>
      </c>
      <c r="J267" s="26">
        <f t="shared" si="73"/>
        <v>-79.024000000000029</v>
      </c>
      <c r="K267" s="26">
        <v>294.10000000000002</v>
      </c>
      <c r="L267" s="26">
        <v>296.7</v>
      </c>
      <c r="M267" s="26">
        <f t="shared" si="74"/>
        <v>295.39999999999998</v>
      </c>
      <c r="N267" s="27">
        <v>294.10000000000002</v>
      </c>
      <c r="O267" s="27">
        <v>296.7</v>
      </c>
      <c r="P267" s="27">
        <v>295.39999999999998</v>
      </c>
      <c r="Q267" s="27">
        <f t="shared" si="75"/>
        <v>2.5999999999999659</v>
      </c>
      <c r="R267" s="25" t="s">
        <v>33</v>
      </c>
      <c r="S267" s="28">
        <f t="shared" si="76"/>
        <v>8.7879999999998839E-8</v>
      </c>
      <c r="T267" s="28">
        <v>3.3799999999999998E-8</v>
      </c>
      <c r="U267" s="35" t="str">
        <f t="shared" si="77"/>
        <v>-</v>
      </c>
      <c r="V267" s="35" t="s">
        <v>34</v>
      </c>
      <c r="W267" s="29">
        <v>198.39600000000002</v>
      </c>
      <c r="X267" s="25" t="s">
        <v>39</v>
      </c>
      <c r="Y267" s="25" t="s">
        <v>36</v>
      </c>
    </row>
    <row r="268" spans="1:25" ht="16.5">
      <c r="A268" s="218"/>
      <c r="B268" s="25" t="s">
        <v>334</v>
      </c>
      <c r="C268" s="30">
        <v>-68528.236999999994</v>
      </c>
      <c r="D268" s="30">
        <v>5183.3028999999997</v>
      </c>
      <c r="E268" s="30">
        <v>216.38</v>
      </c>
      <c r="F268" s="32">
        <v>34053</v>
      </c>
      <c r="G268" s="32">
        <v>34054</v>
      </c>
      <c r="H268" s="26">
        <v>-80.46399999999997</v>
      </c>
      <c r="I268" s="26">
        <v>-82.96399999999997</v>
      </c>
      <c r="J268" s="26">
        <f t="shared" si="73"/>
        <v>-81.71399999999997</v>
      </c>
      <c r="K268" s="26">
        <v>296.83999999999997</v>
      </c>
      <c r="L268" s="26">
        <v>299.33999999999997</v>
      </c>
      <c r="M268" s="26">
        <f t="shared" si="74"/>
        <v>298.08999999999997</v>
      </c>
      <c r="N268" s="27">
        <v>296.83999999999997</v>
      </c>
      <c r="O268" s="27">
        <v>299.33999999999997</v>
      </c>
      <c r="P268" s="27">
        <v>298.08999999999997</v>
      </c>
      <c r="Q268" s="27">
        <f t="shared" si="75"/>
        <v>2.5</v>
      </c>
      <c r="R268" s="25" t="s">
        <v>33</v>
      </c>
      <c r="S268" s="28">
        <f t="shared" si="76"/>
        <v>3.8499999999999997E-9</v>
      </c>
      <c r="T268" s="28">
        <v>1.5400000000000001E-9</v>
      </c>
      <c r="U268" s="35" t="str">
        <f t="shared" si="77"/>
        <v>-</v>
      </c>
      <c r="V268" s="35" t="s">
        <v>34</v>
      </c>
      <c r="W268" s="29">
        <v>195.43600000000001</v>
      </c>
      <c r="X268" s="25" t="s">
        <v>39</v>
      </c>
      <c r="Y268" s="25" t="s">
        <v>36</v>
      </c>
    </row>
    <row r="269" spans="1:25" ht="16.5">
      <c r="A269" s="218"/>
      <c r="B269" s="25" t="s">
        <v>335</v>
      </c>
      <c r="C269" s="30">
        <v>-68528.236999999994</v>
      </c>
      <c r="D269" s="30">
        <v>5183.3028999999997</v>
      </c>
      <c r="E269" s="30">
        <v>216.38</v>
      </c>
      <c r="F269" s="32">
        <v>34053</v>
      </c>
      <c r="G269" s="32">
        <v>34053</v>
      </c>
      <c r="H269" s="26">
        <v>-84.46399999999997</v>
      </c>
      <c r="I269" s="26">
        <v>-86.96399999999997</v>
      </c>
      <c r="J269" s="26">
        <f t="shared" si="73"/>
        <v>-85.71399999999997</v>
      </c>
      <c r="K269" s="26">
        <v>300.83999999999997</v>
      </c>
      <c r="L269" s="26">
        <v>303.33999999999997</v>
      </c>
      <c r="M269" s="26">
        <f t="shared" si="74"/>
        <v>302.08999999999997</v>
      </c>
      <c r="N269" s="27">
        <v>300.83999999999997</v>
      </c>
      <c r="O269" s="27">
        <v>303.33999999999997</v>
      </c>
      <c r="P269" s="27">
        <v>302.08999999999997</v>
      </c>
      <c r="Q269" s="27">
        <f t="shared" si="75"/>
        <v>2.5</v>
      </c>
      <c r="R269" s="25" t="s">
        <v>33</v>
      </c>
      <c r="S269" s="28">
        <f t="shared" si="76"/>
        <v>4.5500000000000004E-8</v>
      </c>
      <c r="T269" s="28">
        <v>1.8200000000000001E-8</v>
      </c>
      <c r="U269" s="35" t="str">
        <f t="shared" si="77"/>
        <v>-</v>
      </c>
      <c r="V269" s="35" t="s">
        <v>34</v>
      </c>
      <c r="W269" s="29">
        <v>216.376</v>
      </c>
      <c r="X269" s="25" t="s">
        <v>39</v>
      </c>
      <c r="Y269" s="25" t="s">
        <v>36</v>
      </c>
    </row>
    <row r="270" spans="1:25" ht="16.5">
      <c r="A270" s="218"/>
      <c r="B270" s="25" t="s">
        <v>336</v>
      </c>
      <c r="C270" s="30">
        <v>-68528.236999999994</v>
      </c>
      <c r="D270" s="30">
        <v>5183.3028999999997</v>
      </c>
      <c r="E270" s="30">
        <v>216.38</v>
      </c>
      <c r="F270" s="46">
        <v>1988.8</v>
      </c>
      <c r="G270" s="46">
        <v>1988.12</v>
      </c>
      <c r="H270" s="26">
        <v>-86.023999999999972</v>
      </c>
      <c r="I270" s="26">
        <v>-88.623999999999995</v>
      </c>
      <c r="J270" s="26">
        <f t="shared" si="73"/>
        <v>-87.323999999999984</v>
      </c>
      <c r="K270" s="26">
        <v>302.39999999999998</v>
      </c>
      <c r="L270" s="26">
        <v>305</v>
      </c>
      <c r="M270" s="26">
        <f t="shared" si="74"/>
        <v>303.7</v>
      </c>
      <c r="N270" s="27">
        <v>302.39999999999998</v>
      </c>
      <c r="O270" s="27">
        <v>305</v>
      </c>
      <c r="P270" s="27">
        <v>303.7</v>
      </c>
      <c r="Q270" s="27">
        <f t="shared" si="75"/>
        <v>2.6000000000000227</v>
      </c>
      <c r="R270" s="25" t="s">
        <v>33</v>
      </c>
      <c r="S270" s="28">
        <f t="shared" si="76"/>
        <v>1.6302000000000142E-7</v>
      </c>
      <c r="T270" s="28">
        <v>6.2699999999999999E-8</v>
      </c>
      <c r="U270" s="35" t="str">
        <f t="shared" si="77"/>
        <v>-</v>
      </c>
      <c r="V270" s="35" t="s">
        <v>34</v>
      </c>
      <c r="W270" s="29">
        <v>198.376</v>
      </c>
      <c r="X270" s="25" t="s">
        <v>39</v>
      </c>
      <c r="Y270" s="25" t="s">
        <v>36</v>
      </c>
    </row>
    <row r="271" spans="1:25">
      <c r="A271" s="219"/>
      <c r="B271" s="220"/>
      <c r="C271" s="220"/>
      <c r="D271" s="220"/>
      <c r="E271" s="220"/>
      <c r="F271" s="220"/>
      <c r="G271" s="220"/>
      <c r="H271" s="220"/>
      <c r="I271" s="220"/>
      <c r="J271" s="220"/>
      <c r="K271" s="220"/>
      <c r="L271" s="220"/>
      <c r="M271" s="220"/>
      <c r="N271" s="220"/>
      <c r="O271" s="220"/>
      <c r="P271" s="220"/>
      <c r="Q271" s="220"/>
      <c r="R271" s="220"/>
      <c r="S271" s="220"/>
      <c r="T271" s="220"/>
      <c r="U271" s="220"/>
      <c r="V271" s="220"/>
      <c r="W271" s="220"/>
      <c r="X271" s="220"/>
      <c r="Y271" s="220"/>
    </row>
    <row r="272" spans="1:25" ht="16.5">
      <c r="A272" s="209" t="s">
        <v>337</v>
      </c>
      <c r="B272" s="25" t="s">
        <v>338</v>
      </c>
      <c r="C272" s="30">
        <v>-68526.743000000002</v>
      </c>
      <c r="D272" s="30">
        <v>5218.9994999999999</v>
      </c>
      <c r="E272" s="30">
        <v>214.09</v>
      </c>
      <c r="F272" s="221">
        <v>1988.9</v>
      </c>
      <c r="G272" s="221">
        <v>1988.12</v>
      </c>
      <c r="H272" s="26">
        <v>168.39</v>
      </c>
      <c r="I272" s="26">
        <v>165.79</v>
      </c>
      <c r="J272" s="26">
        <f t="shared" ref="J272:J295" si="78">(H272+I272)/2</f>
        <v>167.08999999999997</v>
      </c>
      <c r="K272" s="26">
        <v>45.7</v>
      </c>
      <c r="L272" s="26">
        <v>48.3</v>
      </c>
      <c r="M272" s="26">
        <f t="shared" ref="M272:M295" si="79">(K272+L272)/2</f>
        <v>47</v>
      </c>
      <c r="N272" s="27">
        <v>45.7</v>
      </c>
      <c r="O272" s="27">
        <v>48.3</v>
      </c>
      <c r="P272" s="27">
        <v>47</v>
      </c>
      <c r="Q272" s="27">
        <f t="shared" ref="Q272:Q295" si="80">L272-K272</f>
        <v>2.5999999999999943</v>
      </c>
      <c r="R272" s="25" t="s">
        <v>33</v>
      </c>
      <c r="S272" s="28">
        <f t="shared" ref="S272:S295" si="81">T272*Q272</f>
        <v>4.2639999999999911E-7</v>
      </c>
      <c r="T272" s="28">
        <v>1.6400000000000001E-7</v>
      </c>
      <c r="U272" s="35" t="str">
        <f t="shared" ref="U272:U295" si="82">IF(V272="-","-",V272*Q272)</f>
        <v>-</v>
      </c>
      <c r="V272" s="35" t="s">
        <v>34</v>
      </c>
      <c r="W272" s="29">
        <v>200.35</v>
      </c>
      <c r="X272" s="25" t="s">
        <v>39</v>
      </c>
      <c r="Y272" s="25" t="s">
        <v>113</v>
      </c>
    </row>
    <row r="273" spans="1:25" ht="16.5">
      <c r="A273" s="209"/>
      <c r="B273" s="25" t="s">
        <v>339</v>
      </c>
      <c r="C273" s="30">
        <v>-68526.743000000002</v>
      </c>
      <c r="D273" s="30">
        <v>5218.9994999999999</v>
      </c>
      <c r="E273" s="30">
        <v>214.09</v>
      </c>
      <c r="F273" s="209"/>
      <c r="G273" s="209"/>
      <c r="H273" s="26">
        <v>164.69</v>
      </c>
      <c r="I273" s="26">
        <v>162.09</v>
      </c>
      <c r="J273" s="26">
        <f t="shared" si="78"/>
        <v>163.38999999999999</v>
      </c>
      <c r="K273" s="26">
        <v>49.4</v>
      </c>
      <c r="L273" s="26">
        <v>52</v>
      </c>
      <c r="M273" s="26">
        <f t="shared" si="79"/>
        <v>50.7</v>
      </c>
      <c r="N273" s="27">
        <v>49.4</v>
      </c>
      <c r="O273" s="27">
        <v>52</v>
      </c>
      <c r="P273" s="27">
        <v>50.7</v>
      </c>
      <c r="Q273" s="27">
        <f t="shared" si="80"/>
        <v>2.6000000000000014</v>
      </c>
      <c r="R273" s="25" t="s">
        <v>33</v>
      </c>
      <c r="S273" s="28">
        <f t="shared" si="81"/>
        <v>1.1258000000000006E-9</v>
      </c>
      <c r="T273" s="28">
        <v>4.33E-10</v>
      </c>
      <c r="U273" s="35" t="str">
        <f t="shared" si="82"/>
        <v>-</v>
      </c>
      <c r="V273" s="35" t="s">
        <v>34</v>
      </c>
      <c r="W273" s="29">
        <v>198.9</v>
      </c>
      <c r="X273" s="25" t="s">
        <v>35</v>
      </c>
      <c r="Y273" s="25" t="s">
        <v>113</v>
      </c>
    </row>
    <row r="274" spans="1:25" ht="16.5">
      <c r="A274" s="209"/>
      <c r="B274" s="25" t="s">
        <v>340</v>
      </c>
      <c r="C274" s="30">
        <v>-68526.743000000002</v>
      </c>
      <c r="D274" s="30">
        <v>5218.9994999999999</v>
      </c>
      <c r="E274" s="30">
        <v>214.09</v>
      </c>
      <c r="F274" s="209"/>
      <c r="G274" s="209"/>
      <c r="H274" s="26">
        <v>154.38999999999999</v>
      </c>
      <c r="I274" s="26">
        <v>151.79</v>
      </c>
      <c r="J274" s="26">
        <f t="shared" si="78"/>
        <v>153.08999999999997</v>
      </c>
      <c r="K274" s="26">
        <v>59.7</v>
      </c>
      <c r="L274" s="26">
        <v>62.3</v>
      </c>
      <c r="M274" s="26">
        <f t="shared" si="79"/>
        <v>61</v>
      </c>
      <c r="N274" s="27">
        <v>59.7</v>
      </c>
      <c r="O274" s="27">
        <v>62.3</v>
      </c>
      <c r="P274" s="27">
        <v>61</v>
      </c>
      <c r="Q274" s="27">
        <f t="shared" si="80"/>
        <v>2.5999999999999943</v>
      </c>
      <c r="R274" s="25" t="s">
        <v>33</v>
      </c>
      <c r="S274" s="28">
        <f t="shared" si="81"/>
        <v>1.5599999999999964E-8</v>
      </c>
      <c r="T274" s="28">
        <v>6E-9</v>
      </c>
      <c r="U274" s="35" t="str">
        <f t="shared" si="82"/>
        <v>-</v>
      </c>
      <c r="V274" s="35" t="s">
        <v>34</v>
      </c>
      <c r="W274" s="29">
        <v>198.86</v>
      </c>
      <c r="X274" s="25" t="s">
        <v>35</v>
      </c>
      <c r="Y274" s="25" t="s">
        <v>113</v>
      </c>
    </row>
    <row r="275" spans="1:25" ht="16.5">
      <c r="A275" s="209"/>
      <c r="B275" s="25" t="s">
        <v>341</v>
      </c>
      <c r="C275" s="30">
        <v>-68526.743000000002</v>
      </c>
      <c r="D275" s="30">
        <v>5218.9994999999999</v>
      </c>
      <c r="E275" s="30">
        <v>214.09</v>
      </c>
      <c r="F275" s="209"/>
      <c r="G275" s="209"/>
      <c r="H275" s="26">
        <v>147.38999999999999</v>
      </c>
      <c r="I275" s="26">
        <v>144.79</v>
      </c>
      <c r="J275" s="26">
        <f t="shared" si="78"/>
        <v>146.08999999999997</v>
      </c>
      <c r="K275" s="26">
        <v>66.7</v>
      </c>
      <c r="L275" s="26">
        <v>69.3</v>
      </c>
      <c r="M275" s="26">
        <f t="shared" si="79"/>
        <v>68</v>
      </c>
      <c r="N275" s="27">
        <v>66.7</v>
      </c>
      <c r="O275" s="27">
        <v>69.3</v>
      </c>
      <c r="P275" s="27">
        <v>68</v>
      </c>
      <c r="Q275" s="27">
        <f t="shared" si="80"/>
        <v>2.5999999999999943</v>
      </c>
      <c r="R275" s="25" t="s">
        <v>33</v>
      </c>
      <c r="S275" s="28">
        <f t="shared" si="81"/>
        <v>1.4715999999999969E-9</v>
      </c>
      <c r="T275" s="28">
        <v>5.6600000000000001E-10</v>
      </c>
      <c r="U275" s="35" t="str">
        <f t="shared" si="82"/>
        <v>-</v>
      </c>
      <c r="V275" s="35" t="s">
        <v>34</v>
      </c>
      <c r="W275" s="29">
        <v>198.94</v>
      </c>
      <c r="X275" s="25" t="s">
        <v>35</v>
      </c>
      <c r="Y275" s="25" t="s">
        <v>113</v>
      </c>
    </row>
    <row r="276" spans="1:25" ht="16.5">
      <c r="A276" s="209"/>
      <c r="B276" s="25" t="s">
        <v>342</v>
      </c>
      <c r="C276" s="30">
        <v>-68526.743000000002</v>
      </c>
      <c r="D276" s="30">
        <v>5218.9994999999999</v>
      </c>
      <c r="E276" s="30">
        <v>214.09</v>
      </c>
      <c r="F276" s="209"/>
      <c r="G276" s="209"/>
      <c r="H276" s="26">
        <v>140.79</v>
      </c>
      <c r="I276" s="26">
        <v>138.19</v>
      </c>
      <c r="J276" s="26">
        <f t="shared" si="78"/>
        <v>139.49</v>
      </c>
      <c r="K276" s="26">
        <v>73.3</v>
      </c>
      <c r="L276" s="26">
        <v>75.900000000000006</v>
      </c>
      <c r="M276" s="26">
        <f t="shared" si="79"/>
        <v>74.599999999999994</v>
      </c>
      <c r="N276" s="27">
        <v>73.3</v>
      </c>
      <c r="O276" s="27">
        <v>75.900000000000006</v>
      </c>
      <c r="P276" s="27">
        <v>74.599999999999994</v>
      </c>
      <c r="Q276" s="27">
        <f t="shared" si="80"/>
        <v>2.6000000000000085</v>
      </c>
      <c r="R276" s="25" t="s">
        <v>33</v>
      </c>
      <c r="S276" s="28">
        <f t="shared" si="81"/>
        <v>1.7550000000000056E-6</v>
      </c>
      <c r="T276" s="28">
        <v>6.75E-7</v>
      </c>
      <c r="U276" s="35" t="str">
        <f t="shared" si="82"/>
        <v>-</v>
      </c>
      <c r="V276" s="35" t="s">
        <v>34</v>
      </c>
      <c r="W276" s="29">
        <v>199.02</v>
      </c>
      <c r="X276" s="25" t="s">
        <v>39</v>
      </c>
      <c r="Y276" s="25" t="s">
        <v>113</v>
      </c>
    </row>
    <row r="277" spans="1:25" ht="16.5">
      <c r="A277" s="209"/>
      <c r="B277" s="25" t="s">
        <v>343</v>
      </c>
      <c r="C277" s="30">
        <v>-68526.743000000002</v>
      </c>
      <c r="D277" s="30">
        <v>5218.9994999999999</v>
      </c>
      <c r="E277" s="30">
        <v>214.09</v>
      </c>
      <c r="F277" s="209"/>
      <c r="G277" s="209"/>
      <c r="H277" s="26">
        <v>136.38999999999999</v>
      </c>
      <c r="I277" s="26">
        <v>133.79</v>
      </c>
      <c r="J277" s="26">
        <f t="shared" si="78"/>
        <v>135.08999999999997</v>
      </c>
      <c r="K277" s="26">
        <v>77.7</v>
      </c>
      <c r="L277" s="26">
        <v>80.3</v>
      </c>
      <c r="M277" s="26">
        <f t="shared" si="79"/>
        <v>79</v>
      </c>
      <c r="N277" s="27">
        <v>77.7</v>
      </c>
      <c r="O277" s="27">
        <v>80.3</v>
      </c>
      <c r="P277" s="27">
        <v>79</v>
      </c>
      <c r="Q277" s="27">
        <f t="shared" si="80"/>
        <v>2.5999999999999943</v>
      </c>
      <c r="R277" s="25" t="s">
        <v>33</v>
      </c>
      <c r="S277" s="28">
        <f t="shared" si="81"/>
        <v>9.5159999999999801E-7</v>
      </c>
      <c r="T277" s="28">
        <v>3.6600000000000002E-7</v>
      </c>
      <c r="U277" s="35" t="str">
        <f t="shared" si="82"/>
        <v>-</v>
      </c>
      <c r="V277" s="35" t="s">
        <v>34</v>
      </c>
      <c r="W277" s="29">
        <v>198.76</v>
      </c>
      <c r="X277" s="25" t="s">
        <v>39</v>
      </c>
      <c r="Y277" s="25" t="s">
        <v>113</v>
      </c>
    </row>
    <row r="278" spans="1:25" ht="16.5">
      <c r="A278" s="209"/>
      <c r="B278" s="25" t="s">
        <v>344</v>
      </c>
      <c r="C278" s="30">
        <v>-68526.743000000002</v>
      </c>
      <c r="D278" s="30">
        <v>5218.9994999999999</v>
      </c>
      <c r="E278" s="30">
        <v>214.09</v>
      </c>
      <c r="F278" s="209"/>
      <c r="G278" s="209"/>
      <c r="H278" s="26">
        <v>131.99</v>
      </c>
      <c r="I278" s="26">
        <v>129.38999999999999</v>
      </c>
      <c r="J278" s="26">
        <f t="shared" si="78"/>
        <v>130.69</v>
      </c>
      <c r="K278" s="26">
        <v>82.1</v>
      </c>
      <c r="L278" s="26">
        <v>84.7</v>
      </c>
      <c r="M278" s="26">
        <f t="shared" si="79"/>
        <v>83.4</v>
      </c>
      <c r="N278" s="27">
        <v>82.1</v>
      </c>
      <c r="O278" s="27">
        <v>84.7</v>
      </c>
      <c r="P278" s="27">
        <v>83.4</v>
      </c>
      <c r="Q278" s="27">
        <f t="shared" si="80"/>
        <v>2.6000000000000085</v>
      </c>
      <c r="R278" s="25" t="s">
        <v>33</v>
      </c>
      <c r="S278" s="28">
        <f t="shared" si="81"/>
        <v>1.7082000000000057E-6</v>
      </c>
      <c r="T278" s="28">
        <v>6.5700000000000002E-7</v>
      </c>
      <c r="U278" s="35" t="str">
        <f t="shared" si="82"/>
        <v>-</v>
      </c>
      <c r="V278" s="35" t="s">
        <v>34</v>
      </c>
      <c r="W278" s="29">
        <v>198.95</v>
      </c>
      <c r="X278" s="25" t="s">
        <v>39</v>
      </c>
      <c r="Y278" s="25" t="s">
        <v>113</v>
      </c>
    </row>
    <row r="279" spans="1:25" ht="16.5">
      <c r="A279" s="209"/>
      <c r="B279" s="25" t="s">
        <v>345</v>
      </c>
      <c r="C279" s="30">
        <v>-68526.743000000002</v>
      </c>
      <c r="D279" s="30">
        <v>5218.9994999999999</v>
      </c>
      <c r="E279" s="30">
        <v>214.09</v>
      </c>
      <c r="F279" s="209"/>
      <c r="G279" s="209"/>
      <c r="H279" s="26">
        <v>127.39</v>
      </c>
      <c r="I279" s="26">
        <v>124.79</v>
      </c>
      <c r="J279" s="26">
        <f t="shared" si="78"/>
        <v>126.09</v>
      </c>
      <c r="K279" s="26">
        <v>86.7</v>
      </c>
      <c r="L279" s="26">
        <v>89.3</v>
      </c>
      <c r="M279" s="26">
        <f t="shared" si="79"/>
        <v>88</v>
      </c>
      <c r="N279" s="27">
        <v>86.7</v>
      </c>
      <c r="O279" s="27">
        <v>89.3</v>
      </c>
      <c r="P279" s="27">
        <v>88</v>
      </c>
      <c r="Q279" s="27">
        <f t="shared" si="80"/>
        <v>2.5999999999999943</v>
      </c>
      <c r="R279" s="25" t="s">
        <v>33</v>
      </c>
      <c r="S279" s="28">
        <f t="shared" si="81"/>
        <v>4.7839999999999891E-8</v>
      </c>
      <c r="T279" s="28">
        <v>1.8399999999999999E-8</v>
      </c>
      <c r="U279" s="35" t="str">
        <f t="shared" si="82"/>
        <v>-</v>
      </c>
      <c r="V279" s="35" t="s">
        <v>34</v>
      </c>
      <c r="W279" s="29">
        <v>198.91</v>
      </c>
      <c r="X279" s="25" t="s">
        <v>39</v>
      </c>
      <c r="Y279" s="25" t="s">
        <v>113</v>
      </c>
    </row>
    <row r="280" spans="1:25" ht="16.5">
      <c r="A280" s="209"/>
      <c r="B280" s="25" t="s">
        <v>346</v>
      </c>
      <c r="C280" s="30">
        <v>-68526.743000000002</v>
      </c>
      <c r="D280" s="30">
        <v>5218.9994999999999</v>
      </c>
      <c r="E280" s="30">
        <v>214.09</v>
      </c>
      <c r="F280" s="209"/>
      <c r="G280" s="209"/>
      <c r="H280" s="26">
        <v>109.39</v>
      </c>
      <c r="I280" s="26">
        <v>106.79</v>
      </c>
      <c r="J280" s="26">
        <f t="shared" si="78"/>
        <v>108.09</v>
      </c>
      <c r="K280" s="26">
        <v>104.7</v>
      </c>
      <c r="L280" s="26">
        <v>107.3</v>
      </c>
      <c r="M280" s="26">
        <f t="shared" si="79"/>
        <v>106</v>
      </c>
      <c r="N280" s="27">
        <v>104.7</v>
      </c>
      <c r="O280" s="27">
        <v>107.3</v>
      </c>
      <c r="P280" s="27">
        <v>106</v>
      </c>
      <c r="Q280" s="27">
        <f t="shared" si="80"/>
        <v>2.5999999999999943</v>
      </c>
      <c r="R280" s="25" t="s">
        <v>33</v>
      </c>
      <c r="S280" s="28">
        <f t="shared" si="81"/>
        <v>2.3789999999999948E-9</v>
      </c>
      <c r="T280" s="28">
        <v>9.1500000000000005E-10</v>
      </c>
      <c r="U280" s="35" t="str">
        <f t="shared" si="82"/>
        <v>-</v>
      </c>
      <c r="V280" s="35" t="s">
        <v>34</v>
      </c>
      <c r="W280" s="29">
        <v>198.89</v>
      </c>
      <c r="X280" s="25" t="s">
        <v>35</v>
      </c>
      <c r="Y280" s="25" t="s">
        <v>113</v>
      </c>
    </row>
    <row r="281" spans="1:25" ht="16.5">
      <c r="A281" s="209"/>
      <c r="B281" s="25" t="s">
        <v>347</v>
      </c>
      <c r="C281" s="30">
        <v>-68526.743000000002</v>
      </c>
      <c r="D281" s="30">
        <v>5218.9994999999999</v>
      </c>
      <c r="E281" s="30">
        <v>214.09</v>
      </c>
      <c r="F281" s="209"/>
      <c r="G281" s="209"/>
      <c r="H281" s="26">
        <v>98.89</v>
      </c>
      <c r="I281" s="26">
        <v>96.29</v>
      </c>
      <c r="J281" s="26">
        <f t="shared" si="78"/>
        <v>97.59</v>
      </c>
      <c r="K281" s="26">
        <v>115.2</v>
      </c>
      <c r="L281" s="26">
        <v>117.8</v>
      </c>
      <c r="M281" s="26">
        <f t="shared" si="79"/>
        <v>116.5</v>
      </c>
      <c r="N281" s="27">
        <v>115.2</v>
      </c>
      <c r="O281" s="27">
        <v>117.8</v>
      </c>
      <c r="P281" s="27">
        <v>116.5</v>
      </c>
      <c r="Q281" s="27">
        <f t="shared" si="80"/>
        <v>2.5999999999999943</v>
      </c>
      <c r="R281" s="25" t="s">
        <v>33</v>
      </c>
      <c r="S281" s="28">
        <f t="shared" si="81"/>
        <v>2.4777999999999947E-6</v>
      </c>
      <c r="T281" s="28">
        <v>9.5300000000000002E-7</v>
      </c>
      <c r="U281" s="35" t="str">
        <f t="shared" si="82"/>
        <v>-</v>
      </c>
      <c r="V281" s="35" t="s">
        <v>34</v>
      </c>
      <c r="W281" s="29">
        <v>198.81</v>
      </c>
      <c r="X281" s="25" t="s">
        <v>39</v>
      </c>
      <c r="Y281" s="25" t="s">
        <v>113</v>
      </c>
    </row>
    <row r="282" spans="1:25" ht="16.5">
      <c r="A282" s="209"/>
      <c r="B282" s="25" t="s">
        <v>348</v>
      </c>
      <c r="C282" s="30">
        <v>-68526.743000000002</v>
      </c>
      <c r="D282" s="30">
        <v>5218.9994999999999</v>
      </c>
      <c r="E282" s="30">
        <v>214.09</v>
      </c>
      <c r="F282" s="209"/>
      <c r="G282" s="209"/>
      <c r="H282" s="26">
        <v>77.09</v>
      </c>
      <c r="I282" s="26">
        <v>74.489999999999995</v>
      </c>
      <c r="J282" s="26">
        <f t="shared" si="78"/>
        <v>75.789999999999992</v>
      </c>
      <c r="K282" s="26">
        <v>137</v>
      </c>
      <c r="L282" s="26">
        <v>139.6</v>
      </c>
      <c r="M282" s="26">
        <f t="shared" si="79"/>
        <v>138.30000000000001</v>
      </c>
      <c r="N282" s="27">
        <v>137</v>
      </c>
      <c r="O282" s="27">
        <v>139.6</v>
      </c>
      <c r="P282" s="27">
        <v>138.30000000000001</v>
      </c>
      <c r="Q282" s="27">
        <f t="shared" si="80"/>
        <v>2.5999999999999943</v>
      </c>
      <c r="R282" s="25" t="s">
        <v>33</v>
      </c>
      <c r="S282" s="28">
        <f t="shared" si="81"/>
        <v>1.2141999999999975E-7</v>
      </c>
      <c r="T282" s="28">
        <v>4.6700000000000001E-8</v>
      </c>
      <c r="U282" s="35" t="str">
        <f t="shared" si="82"/>
        <v>-</v>
      </c>
      <c r="V282" s="35" t="s">
        <v>34</v>
      </c>
      <c r="W282" s="29">
        <v>198.81</v>
      </c>
      <c r="X282" s="25" t="s">
        <v>39</v>
      </c>
      <c r="Y282" s="25" t="s">
        <v>113</v>
      </c>
    </row>
    <row r="283" spans="1:25" ht="16.5">
      <c r="A283" s="209"/>
      <c r="B283" s="25" t="s">
        <v>349</v>
      </c>
      <c r="C283" s="30">
        <v>-68526.743000000002</v>
      </c>
      <c r="D283" s="30">
        <v>5218.9994999999999</v>
      </c>
      <c r="E283" s="30">
        <v>214.09</v>
      </c>
      <c r="F283" s="209"/>
      <c r="G283" s="209"/>
      <c r="H283" s="26">
        <v>63.89</v>
      </c>
      <c r="I283" s="26">
        <v>61.29</v>
      </c>
      <c r="J283" s="26">
        <f t="shared" si="78"/>
        <v>62.59</v>
      </c>
      <c r="K283" s="26">
        <v>150.19999999999999</v>
      </c>
      <c r="L283" s="26">
        <v>152.80000000000001</v>
      </c>
      <c r="M283" s="26">
        <f t="shared" si="79"/>
        <v>151.5</v>
      </c>
      <c r="N283" s="27">
        <v>150.19999999999999</v>
      </c>
      <c r="O283" s="27">
        <v>152.80000000000001</v>
      </c>
      <c r="P283" s="27">
        <v>151.5</v>
      </c>
      <c r="Q283" s="27">
        <f t="shared" si="80"/>
        <v>2.6000000000000227</v>
      </c>
      <c r="R283" s="25" t="s">
        <v>33</v>
      </c>
      <c r="S283" s="28">
        <f t="shared" si="81"/>
        <v>2.7300000000000234E-6</v>
      </c>
      <c r="T283" s="28">
        <v>1.0499999999999999E-6</v>
      </c>
      <c r="U283" s="35" t="str">
        <f t="shared" si="82"/>
        <v>-</v>
      </c>
      <c r="V283" s="35" t="s">
        <v>34</v>
      </c>
      <c r="W283" s="29">
        <v>198.78</v>
      </c>
      <c r="X283" s="25" t="s">
        <v>39</v>
      </c>
      <c r="Y283" s="25" t="s">
        <v>113</v>
      </c>
    </row>
    <row r="284" spans="1:25" ht="16.5">
      <c r="A284" s="209"/>
      <c r="B284" s="25" t="s">
        <v>350</v>
      </c>
      <c r="C284" s="30">
        <v>-68526.743000000002</v>
      </c>
      <c r="D284" s="30">
        <v>5218.9994999999999</v>
      </c>
      <c r="E284" s="30">
        <v>214.09</v>
      </c>
      <c r="F284" s="209"/>
      <c r="G284" s="209"/>
      <c r="H284" s="26">
        <v>60.39</v>
      </c>
      <c r="I284" s="26">
        <v>57.79</v>
      </c>
      <c r="J284" s="26">
        <f t="shared" si="78"/>
        <v>59.09</v>
      </c>
      <c r="K284" s="26">
        <v>153.69999999999999</v>
      </c>
      <c r="L284" s="26">
        <v>156.30000000000001</v>
      </c>
      <c r="M284" s="26">
        <f t="shared" si="79"/>
        <v>155</v>
      </c>
      <c r="N284" s="27">
        <v>153.69999999999999</v>
      </c>
      <c r="O284" s="27">
        <v>156.30000000000001</v>
      </c>
      <c r="P284" s="27">
        <v>155</v>
      </c>
      <c r="Q284" s="27">
        <f t="shared" si="80"/>
        <v>2.6000000000000227</v>
      </c>
      <c r="R284" s="25" t="s">
        <v>33</v>
      </c>
      <c r="S284" s="28">
        <f t="shared" si="81"/>
        <v>1.1882000000000104E-5</v>
      </c>
      <c r="T284" s="28">
        <v>4.5700000000000003E-6</v>
      </c>
      <c r="U284" s="35" t="str">
        <f t="shared" si="82"/>
        <v>-</v>
      </c>
      <c r="V284" s="35" t="s">
        <v>34</v>
      </c>
      <c r="W284" s="29">
        <v>198.84</v>
      </c>
      <c r="X284" s="25" t="s">
        <v>39</v>
      </c>
      <c r="Y284" s="25" t="s">
        <v>113</v>
      </c>
    </row>
    <row r="285" spans="1:25" ht="16.5">
      <c r="A285" s="209"/>
      <c r="B285" s="25" t="s">
        <v>351</v>
      </c>
      <c r="C285" s="30">
        <v>-68526.743000000002</v>
      </c>
      <c r="D285" s="30">
        <v>5218.9994999999999</v>
      </c>
      <c r="E285" s="30">
        <v>214.09</v>
      </c>
      <c r="F285" s="209"/>
      <c r="G285" s="209"/>
      <c r="H285" s="26">
        <v>53.39</v>
      </c>
      <c r="I285" s="26">
        <v>50.79</v>
      </c>
      <c r="J285" s="26">
        <f t="shared" si="78"/>
        <v>52.09</v>
      </c>
      <c r="K285" s="26">
        <v>160.69999999999999</v>
      </c>
      <c r="L285" s="26">
        <v>163.30000000000001</v>
      </c>
      <c r="M285" s="26">
        <f t="shared" si="79"/>
        <v>162</v>
      </c>
      <c r="N285" s="27">
        <v>160.69999999999999</v>
      </c>
      <c r="O285" s="27">
        <v>163.30000000000001</v>
      </c>
      <c r="P285" s="27">
        <v>162</v>
      </c>
      <c r="Q285" s="27">
        <f t="shared" si="80"/>
        <v>2.6000000000000227</v>
      </c>
      <c r="R285" s="25" t="s">
        <v>33</v>
      </c>
      <c r="S285" s="28">
        <f t="shared" si="81"/>
        <v>9.7760000000000844E-7</v>
      </c>
      <c r="T285" s="28">
        <v>3.7599999999999998E-7</v>
      </c>
      <c r="U285" s="35" t="str">
        <f t="shared" si="82"/>
        <v>-</v>
      </c>
      <c r="V285" s="35" t="s">
        <v>34</v>
      </c>
      <c r="W285" s="29">
        <v>198.83</v>
      </c>
      <c r="X285" s="25" t="s">
        <v>39</v>
      </c>
      <c r="Y285" s="25" t="s">
        <v>113</v>
      </c>
    </row>
    <row r="286" spans="1:25" ht="16.5">
      <c r="A286" s="209"/>
      <c r="B286" s="25" t="s">
        <v>352</v>
      </c>
      <c r="C286" s="30">
        <v>-68526.743000000002</v>
      </c>
      <c r="D286" s="30">
        <v>5218.9994999999999</v>
      </c>
      <c r="E286" s="30">
        <v>214.09</v>
      </c>
      <c r="F286" s="209"/>
      <c r="G286" s="209"/>
      <c r="H286" s="26">
        <v>41.39</v>
      </c>
      <c r="I286" s="26">
        <v>38.79</v>
      </c>
      <c r="J286" s="26">
        <f t="shared" si="78"/>
        <v>40.090000000000003</v>
      </c>
      <c r="K286" s="26">
        <v>172.7</v>
      </c>
      <c r="L286" s="26">
        <v>175.3</v>
      </c>
      <c r="M286" s="26">
        <f t="shared" si="79"/>
        <v>174</v>
      </c>
      <c r="N286" s="27">
        <v>172.7</v>
      </c>
      <c r="O286" s="27">
        <v>175.3</v>
      </c>
      <c r="P286" s="27">
        <v>174</v>
      </c>
      <c r="Q286" s="27">
        <f t="shared" si="80"/>
        <v>2.6000000000000227</v>
      </c>
      <c r="R286" s="25" t="s">
        <v>33</v>
      </c>
      <c r="S286" s="28">
        <f t="shared" si="81"/>
        <v>1.7758000000000155E-9</v>
      </c>
      <c r="T286" s="28">
        <v>6.8300000000000002E-10</v>
      </c>
      <c r="U286" s="35" t="str">
        <f t="shared" si="82"/>
        <v>-</v>
      </c>
      <c r="V286" s="35" t="s">
        <v>34</v>
      </c>
      <c r="W286" s="29">
        <v>198.82</v>
      </c>
      <c r="X286" s="25" t="s">
        <v>35</v>
      </c>
      <c r="Y286" s="25" t="s">
        <v>113</v>
      </c>
    </row>
    <row r="287" spans="1:25" ht="16.5">
      <c r="A287" s="209"/>
      <c r="B287" s="25" t="s">
        <v>353</v>
      </c>
      <c r="C287" s="30">
        <v>-68526.743000000002</v>
      </c>
      <c r="D287" s="30">
        <v>5218.9994999999999</v>
      </c>
      <c r="E287" s="30">
        <v>214.09</v>
      </c>
      <c r="F287" s="209"/>
      <c r="G287" s="209"/>
      <c r="H287" s="26">
        <v>-0.60999999999998522</v>
      </c>
      <c r="I287" s="26">
        <v>-3.210000000000008</v>
      </c>
      <c r="J287" s="26">
        <f t="shared" si="78"/>
        <v>-1.9099999999999966</v>
      </c>
      <c r="K287" s="26">
        <v>214.7</v>
      </c>
      <c r="L287" s="26">
        <v>217.3</v>
      </c>
      <c r="M287" s="26">
        <f t="shared" si="79"/>
        <v>216</v>
      </c>
      <c r="N287" s="27">
        <v>214.7</v>
      </c>
      <c r="O287" s="27">
        <v>217.3</v>
      </c>
      <c r="P287" s="27">
        <v>216</v>
      </c>
      <c r="Q287" s="27">
        <f t="shared" si="80"/>
        <v>2.6000000000000227</v>
      </c>
      <c r="R287" s="25" t="s">
        <v>33</v>
      </c>
      <c r="S287" s="28">
        <f t="shared" si="81"/>
        <v>1.1648000000000102E-8</v>
      </c>
      <c r="T287" s="28">
        <v>4.4800000000000002E-9</v>
      </c>
      <c r="U287" s="35" t="str">
        <f t="shared" si="82"/>
        <v>-</v>
      </c>
      <c r="V287" s="35" t="s">
        <v>34</v>
      </c>
      <c r="W287" s="29">
        <v>198.92</v>
      </c>
      <c r="X287" s="25" t="s">
        <v>35</v>
      </c>
      <c r="Y287" s="25" t="s">
        <v>113</v>
      </c>
    </row>
    <row r="288" spans="1:25" ht="16.5">
      <c r="A288" s="209"/>
      <c r="B288" s="25" t="s">
        <v>354</v>
      </c>
      <c r="C288" s="30">
        <v>-68526.743000000002</v>
      </c>
      <c r="D288" s="30">
        <v>5218.9994999999999</v>
      </c>
      <c r="E288" s="30">
        <v>214.09</v>
      </c>
      <c r="F288" s="209"/>
      <c r="G288" s="209"/>
      <c r="H288" s="26">
        <v>-15.61</v>
      </c>
      <c r="I288" s="26">
        <v>-18.21</v>
      </c>
      <c r="J288" s="26">
        <f t="shared" si="78"/>
        <v>-16.91</v>
      </c>
      <c r="K288" s="26">
        <v>229.7</v>
      </c>
      <c r="L288" s="26">
        <v>232.3</v>
      </c>
      <c r="M288" s="26">
        <f t="shared" si="79"/>
        <v>231</v>
      </c>
      <c r="N288" s="27">
        <v>229.7</v>
      </c>
      <c r="O288" s="27">
        <v>232.3</v>
      </c>
      <c r="P288" s="27">
        <v>231</v>
      </c>
      <c r="Q288" s="27">
        <f t="shared" si="80"/>
        <v>2.6000000000000227</v>
      </c>
      <c r="R288" s="25" t="s">
        <v>33</v>
      </c>
      <c r="S288" s="28">
        <f t="shared" si="81"/>
        <v>1.2818000000000112E-8</v>
      </c>
      <c r="T288" s="28">
        <v>4.9300000000000001E-9</v>
      </c>
      <c r="U288" s="35" t="str">
        <f t="shared" si="82"/>
        <v>-</v>
      </c>
      <c r="V288" s="35" t="s">
        <v>34</v>
      </c>
      <c r="W288" s="29">
        <v>198.97</v>
      </c>
      <c r="X288" s="25" t="s">
        <v>35</v>
      </c>
      <c r="Y288" s="25" t="s">
        <v>113</v>
      </c>
    </row>
    <row r="289" spans="1:25" ht="16.5">
      <c r="A289" s="209"/>
      <c r="B289" s="25" t="s">
        <v>355</v>
      </c>
      <c r="C289" s="30">
        <v>-68526.743000000002</v>
      </c>
      <c r="D289" s="30">
        <v>5218.9994999999999</v>
      </c>
      <c r="E289" s="30">
        <v>214.09</v>
      </c>
      <c r="F289" s="209"/>
      <c r="G289" s="209"/>
      <c r="H289" s="26">
        <v>-19.61</v>
      </c>
      <c r="I289" s="26">
        <v>-22.21</v>
      </c>
      <c r="J289" s="26">
        <f t="shared" si="78"/>
        <v>-20.91</v>
      </c>
      <c r="K289" s="26">
        <v>233.7</v>
      </c>
      <c r="L289" s="26">
        <v>236.3</v>
      </c>
      <c r="M289" s="26">
        <f t="shared" si="79"/>
        <v>235</v>
      </c>
      <c r="N289" s="27">
        <v>233.7</v>
      </c>
      <c r="O289" s="27">
        <v>236.3</v>
      </c>
      <c r="P289" s="27">
        <v>235</v>
      </c>
      <c r="Q289" s="27">
        <f t="shared" si="80"/>
        <v>2.6000000000000227</v>
      </c>
      <c r="R289" s="25" t="s">
        <v>33</v>
      </c>
      <c r="S289" s="28">
        <f t="shared" si="81"/>
        <v>3.5100000000000311E-9</v>
      </c>
      <c r="T289" s="28">
        <v>1.3500000000000001E-9</v>
      </c>
      <c r="U289" s="35" t="str">
        <f t="shared" si="82"/>
        <v>-</v>
      </c>
      <c r="V289" s="35" t="s">
        <v>34</v>
      </c>
      <c r="W289" s="29">
        <v>198.83</v>
      </c>
      <c r="X289" s="25" t="s">
        <v>35</v>
      </c>
      <c r="Y289" s="25" t="s">
        <v>113</v>
      </c>
    </row>
    <row r="290" spans="1:25" ht="16.5">
      <c r="A290" s="209"/>
      <c r="B290" s="25" t="s">
        <v>356</v>
      </c>
      <c r="C290" s="30">
        <v>-68526.743000000002</v>
      </c>
      <c r="D290" s="30">
        <v>5218.9994999999999</v>
      </c>
      <c r="E290" s="30">
        <v>214.09</v>
      </c>
      <c r="F290" s="209"/>
      <c r="G290" s="209"/>
      <c r="H290" s="26">
        <v>-29.61</v>
      </c>
      <c r="I290" s="26">
        <v>-32.21</v>
      </c>
      <c r="J290" s="26">
        <f t="shared" si="78"/>
        <v>-30.91</v>
      </c>
      <c r="K290" s="26">
        <v>243.7</v>
      </c>
      <c r="L290" s="26">
        <v>246.3</v>
      </c>
      <c r="M290" s="26">
        <f t="shared" si="79"/>
        <v>245</v>
      </c>
      <c r="N290" s="27">
        <v>243.7</v>
      </c>
      <c r="O290" s="27">
        <v>246.3</v>
      </c>
      <c r="P290" s="27">
        <v>245</v>
      </c>
      <c r="Q290" s="27">
        <f t="shared" si="80"/>
        <v>2.6000000000000227</v>
      </c>
      <c r="R290" s="25" t="s">
        <v>33</v>
      </c>
      <c r="S290" s="28">
        <f t="shared" si="81"/>
        <v>6.0580000000000536E-6</v>
      </c>
      <c r="T290" s="28">
        <v>2.3300000000000001E-6</v>
      </c>
      <c r="U290" s="35" t="str">
        <f t="shared" si="82"/>
        <v>-</v>
      </c>
      <c r="V290" s="35" t="s">
        <v>34</v>
      </c>
      <c r="W290" s="29">
        <v>198.92</v>
      </c>
      <c r="X290" s="25" t="s">
        <v>39</v>
      </c>
      <c r="Y290" s="25" t="s">
        <v>113</v>
      </c>
    </row>
    <row r="291" spans="1:25" ht="16.5">
      <c r="A291" s="209"/>
      <c r="B291" s="25" t="s">
        <v>357</v>
      </c>
      <c r="C291" s="30">
        <v>-68526.743000000002</v>
      </c>
      <c r="D291" s="30">
        <v>5218.9994999999999</v>
      </c>
      <c r="E291" s="30">
        <v>214.09</v>
      </c>
      <c r="F291" s="209"/>
      <c r="G291" s="209"/>
      <c r="H291" s="26">
        <v>-36.11</v>
      </c>
      <c r="I291" s="26">
        <v>-38.71</v>
      </c>
      <c r="J291" s="26">
        <f t="shared" si="78"/>
        <v>-37.409999999999997</v>
      </c>
      <c r="K291" s="26">
        <v>250.2</v>
      </c>
      <c r="L291" s="26">
        <v>252.8</v>
      </c>
      <c r="M291" s="26">
        <f t="shared" si="79"/>
        <v>251.5</v>
      </c>
      <c r="N291" s="27">
        <v>250.2</v>
      </c>
      <c r="O291" s="27">
        <v>252.8</v>
      </c>
      <c r="P291" s="27">
        <v>251.5</v>
      </c>
      <c r="Q291" s="27">
        <f t="shared" si="80"/>
        <v>2.6000000000000227</v>
      </c>
      <c r="R291" s="25" t="s">
        <v>33</v>
      </c>
      <c r="S291" s="28">
        <f t="shared" si="81"/>
        <v>5.2780000000000463E-10</v>
      </c>
      <c r="T291" s="28">
        <v>2.03E-10</v>
      </c>
      <c r="U291" s="35" t="str">
        <f t="shared" si="82"/>
        <v>-</v>
      </c>
      <c r="V291" s="35" t="s">
        <v>34</v>
      </c>
      <c r="W291" s="29">
        <v>198.71</v>
      </c>
      <c r="X291" s="25" t="s">
        <v>35</v>
      </c>
      <c r="Y291" s="25" t="s">
        <v>113</v>
      </c>
    </row>
    <row r="292" spans="1:25" ht="16.5">
      <c r="A292" s="209"/>
      <c r="B292" s="25" t="s">
        <v>358</v>
      </c>
      <c r="C292" s="30">
        <v>-68526.743000000002</v>
      </c>
      <c r="D292" s="30">
        <v>5218.9994999999999</v>
      </c>
      <c r="E292" s="30">
        <v>214.09</v>
      </c>
      <c r="F292" s="209"/>
      <c r="G292" s="209"/>
      <c r="H292" s="26">
        <v>-68.61</v>
      </c>
      <c r="I292" s="26">
        <v>-71.209999999999994</v>
      </c>
      <c r="J292" s="26">
        <f t="shared" si="78"/>
        <v>-69.91</v>
      </c>
      <c r="K292" s="26">
        <v>282.7</v>
      </c>
      <c r="L292" s="26">
        <v>285.3</v>
      </c>
      <c r="M292" s="26">
        <f t="shared" si="79"/>
        <v>284</v>
      </c>
      <c r="N292" s="27">
        <v>282.7</v>
      </c>
      <c r="O292" s="27">
        <v>285.3</v>
      </c>
      <c r="P292" s="27">
        <v>284</v>
      </c>
      <c r="Q292" s="27">
        <f t="shared" si="80"/>
        <v>2.6000000000000227</v>
      </c>
      <c r="R292" s="25" t="s">
        <v>33</v>
      </c>
      <c r="S292" s="28">
        <f t="shared" si="81"/>
        <v>1.950000000000017E-9</v>
      </c>
      <c r="T292" s="28">
        <v>7.5E-10</v>
      </c>
      <c r="U292" s="35" t="str">
        <f t="shared" si="82"/>
        <v>-</v>
      </c>
      <c r="V292" s="35" t="s">
        <v>34</v>
      </c>
      <c r="W292" s="29">
        <v>198.76</v>
      </c>
      <c r="X292" s="25" t="s">
        <v>35</v>
      </c>
      <c r="Y292" s="25" t="s">
        <v>113</v>
      </c>
    </row>
    <row r="293" spans="1:25" ht="16.5">
      <c r="A293" s="209"/>
      <c r="B293" s="25" t="s">
        <v>359</v>
      </c>
      <c r="C293" s="30">
        <v>-68526.743000000002</v>
      </c>
      <c r="D293" s="30">
        <v>5218.9994999999999</v>
      </c>
      <c r="E293" s="30">
        <v>214.09</v>
      </c>
      <c r="F293" s="209"/>
      <c r="G293" s="209"/>
      <c r="H293" s="26">
        <v>-74.61</v>
      </c>
      <c r="I293" s="26">
        <v>-77.209999999999994</v>
      </c>
      <c r="J293" s="26">
        <f t="shared" si="78"/>
        <v>-75.91</v>
      </c>
      <c r="K293" s="26">
        <v>288.7</v>
      </c>
      <c r="L293" s="26">
        <v>291.3</v>
      </c>
      <c r="M293" s="26">
        <f t="shared" si="79"/>
        <v>290</v>
      </c>
      <c r="N293" s="27">
        <v>288.7</v>
      </c>
      <c r="O293" s="27">
        <v>291.3</v>
      </c>
      <c r="P293" s="27">
        <v>290</v>
      </c>
      <c r="Q293" s="27">
        <f t="shared" si="80"/>
        <v>2.6000000000000227</v>
      </c>
      <c r="R293" s="25" t="s">
        <v>33</v>
      </c>
      <c r="S293" s="28">
        <f t="shared" si="81"/>
        <v>3.6140000000000318E-6</v>
      </c>
      <c r="T293" s="28">
        <v>1.39E-6</v>
      </c>
      <c r="U293" s="35" t="str">
        <f t="shared" si="82"/>
        <v>-</v>
      </c>
      <c r="V293" s="35" t="s">
        <v>34</v>
      </c>
      <c r="W293" s="29">
        <v>198.74</v>
      </c>
      <c r="X293" s="25" t="s">
        <v>39</v>
      </c>
      <c r="Y293" s="25" t="s">
        <v>113</v>
      </c>
    </row>
    <row r="294" spans="1:25" ht="16.5">
      <c r="A294" s="209"/>
      <c r="B294" s="25" t="s">
        <v>360</v>
      </c>
      <c r="C294" s="30">
        <v>-68526.743000000002</v>
      </c>
      <c r="D294" s="30">
        <v>5218.9994999999999</v>
      </c>
      <c r="E294" s="30">
        <v>214.09</v>
      </c>
      <c r="F294" s="209"/>
      <c r="G294" s="209"/>
      <c r="H294" s="26">
        <v>-79.61</v>
      </c>
      <c r="I294" s="26">
        <v>-82.21</v>
      </c>
      <c r="J294" s="26">
        <f t="shared" si="78"/>
        <v>-80.91</v>
      </c>
      <c r="K294" s="26">
        <v>293.7</v>
      </c>
      <c r="L294" s="26">
        <v>296.3</v>
      </c>
      <c r="M294" s="26">
        <f t="shared" si="79"/>
        <v>295</v>
      </c>
      <c r="N294" s="27">
        <v>293.7</v>
      </c>
      <c r="O294" s="27">
        <v>296.3</v>
      </c>
      <c r="P294" s="27">
        <v>295</v>
      </c>
      <c r="Q294" s="27">
        <f t="shared" si="80"/>
        <v>2.6000000000000227</v>
      </c>
      <c r="R294" s="25" t="s">
        <v>33</v>
      </c>
      <c r="S294" s="28">
        <f t="shared" si="81"/>
        <v>2.5922000000000224E-6</v>
      </c>
      <c r="T294" s="28">
        <v>9.9699999999999994E-7</v>
      </c>
      <c r="U294" s="35" t="str">
        <f t="shared" si="82"/>
        <v>-</v>
      </c>
      <c r="V294" s="35" t="s">
        <v>34</v>
      </c>
      <c r="W294" s="29">
        <v>198.9</v>
      </c>
      <c r="X294" s="47" t="s">
        <v>58</v>
      </c>
      <c r="Y294" s="25" t="s">
        <v>113</v>
      </c>
    </row>
    <row r="295" spans="1:25" ht="16.5">
      <c r="A295" s="209"/>
      <c r="B295" s="25" t="s">
        <v>361</v>
      </c>
      <c r="C295" s="30">
        <v>-68526.743000000002</v>
      </c>
      <c r="D295" s="30">
        <v>5218.9994999999999</v>
      </c>
      <c r="E295" s="30">
        <v>214.09</v>
      </c>
      <c r="F295" s="209"/>
      <c r="G295" s="209"/>
      <c r="H295" s="26">
        <v>-88.61</v>
      </c>
      <c r="I295" s="26">
        <v>-91.21</v>
      </c>
      <c r="J295" s="26">
        <f t="shared" si="78"/>
        <v>-89.91</v>
      </c>
      <c r="K295" s="26">
        <v>302.7</v>
      </c>
      <c r="L295" s="26">
        <v>305.3</v>
      </c>
      <c r="M295" s="26">
        <f t="shared" si="79"/>
        <v>304</v>
      </c>
      <c r="N295" s="27">
        <v>302.7</v>
      </c>
      <c r="O295" s="27">
        <v>305.3</v>
      </c>
      <c r="P295" s="27">
        <v>304</v>
      </c>
      <c r="Q295" s="27">
        <f t="shared" si="80"/>
        <v>2.6000000000000227</v>
      </c>
      <c r="R295" s="25" t="s">
        <v>33</v>
      </c>
      <c r="S295" s="28">
        <f t="shared" si="81"/>
        <v>1.2974000000000113E-5</v>
      </c>
      <c r="T295" s="28">
        <v>4.9899999999999997E-6</v>
      </c>
      <c r="U295" s="35" t="str">
        <f t="shared" si="82"/>
        <v>-</v>
      </c>
      <c r="V295" s="35" t="s">
        <v>34</v>
      </c>
      <c r="W295" s="29">
        <v>198.6</v>
      </c>
      <c r="X295" s="25" t="s">
        <v>39</v>
      </c>
      <c r="Y295" s="25" t="s">
        <v>113</v>
      </c>
    </row>
    <row r="296" spans="1:25">
      <c r="A296" s="36" t="s">
        <v>136</v>
      </c>
      <c r="C296" s="39"/>
      <c r="D296" s="39"/>
      <c r="E296" s="39"/>
      <c r="F296" s="3"/>
      <c r="G296" s="3"/>
      <c r="H296" s="39"/>
      <c r="I296" s="39"/>
      <c r="J296" s="39"/>
      <c r="K296" s="39"/>
      <c r="L296" s="39"/>
      <c r="M296" s="39"/>
      <c r="R296" s="3"/>
      <c r="Y296" s="44"/>
    </row>
    <row r="297" spans="1:25">
      <c r="A297" s="36" t="s">
        <v>137</v>
      </c>
      <c r="C297" s="39"/>
      <c r="D297" s="39"/>
      <c r="E297" s="39"/>
      <c r="F297" s="3"/>
      <c r="G297" s="3"/>
      <c r="H297" s="39"/>
      <c r="I297" s="39"/>
      <c r="J297" s="39"/>
      <c r="K297" s="39"/>
      <c r="L297" s="39"/>
      <c r="M297" s="39"/>
      <c r="R297" s="3"/>
    </row>
    <row r="298" spans="1:25">
      <c r="A298" s="36" t="s">
        <v>138</v>
      </c>
      <c r="C298" s="39"/>
      <c r="D298" s="39"/>
      <c r="E298" s="39"/>
      <c r="F298" s="3"/>
      <c r="G298" s="3"/>
      <c r="H298" s="39"/>
      <c r="I298" s="39"/>
      <c r="J298" s="39"/>
      <c r="K298" s="39"/>
      <c r="L298" s="39"/>
      <c r="M298" s="39"/>
      <c r="R298" s="3"/>
    </row>
    <row r="299" spans="1:25">
      <c r="A299" s="36" t="s">
        <v>139</v>
      </c>
      <c r="C299" s="39"/>
      <c r="D299" s="39"/>
      <c r="E299" s="39"/>
      <c r="F299" s="3"/>
      <c r="G299" s="3"/>
      <c r="H299" s="39"/>
      <c r="I299" s="39"/>
      <c r="J299" s="39"/>
      <c r="K299" s="39"/>
      <c r="L299" s="39"/>
      <c r="M299" s="39"/>
      <c r="R299" s="3"/>
    </row>
    <row r="300" spans="1:25">
      <c r="A300" s="36" t="s">
        <v>140</v>
      </c>
      <c r="C300" s="39"/>
      <c r="D300" s="39"/>
      <c r="E300" s="39"/>
      <c r="F300" s="3"/>
      <c r="G300" s="3"/>
      <c r="H300" s="39"/>
      <c r="I300" s="39"/>
      <c r="J300" s="39"/>
      <c r="K300" s="39"/>
      <c r="L300" s="39"/>
      <c r="M300" s="39"/>
      <c r="R300" s="3"/>
    </row>
    <row r="301" spans="1:25">
      <c r="A301" s="36" t="s">
        <v>141</v>
      </c>
      <c r="C301" s="39"/>
      <c r="D301" s="39"/>
      <c r="E301" s="39"/>
      <c r="F301" s="3"/>
      <c r="G301" s="3"/>
      <c r="H301" s="39"/>
      <c r="I301" s="39"/>
      <c r="J301" s="39"/>
      <c r="K301" s="39"/>
      <c r="L301" s="39"/>
      <c r="M301" s="39"/>
      <c r="R301" s="3"/>
    </row>
    <row r="302" spans="1:25">
      <c r="A302" s="36" t="s">
        <v>142</v>
      </c>
      <c r="C302" s="39"/>
      <c r="D302" s="39"/>
      <c r="E302" s="39"/>
      <c r="F302" s="3"/>
      <c r="G302" s="3"/>
      <c r="H302" s="39"/>
      <c r="I302" s="39"/>
      <c r="J302" s="39"/>
      <c r="K302" s="39"/>
      <c r="L302" s="39"/>
      <c r="M302" s="39"/>
      <c r="R302" s="3"/>
    </row>
    <row r="303" spans="1:25">
      <c r="A303" s="36" t="s">
        <v>143</v>
      </c>
      <c r="C303" s="39"/>
      <c r="D303" s="39"/>
      <c r="E303" s="39"/>
      <c r="F303" s="3"/>
      <c r="G303" s="3"/>
      <c r="H303" s="39"/>
      <c r="I303" s="39"/>
      <c r="J303" s="39"/>
      <c r="K303" s="39"/>
      <c r="L303" s="39"/>
      <c r="M303" s="39"/>
      <c r="R303" s="3"/>
    </row>
    <row r="304" spans="1:25">
      <c r="A304" s="36" t="s">
        <v>144</v>
      </c>
      <c r="C304" s="39"/>
      <c r="D304" s="39"/>
      <c r="E304" s="39"/>
      <c r="F304" s="3"/>
      <c r="G304" s="3"/>
      <c r="H304" s="39"/>
      <c r="I304" s="39"/>
      <c r="J304" s="39"/>
      <c r="K304" s="39"/>
      <c r="L304" s="39"/>
      <c r="M304" s="39"/>
      <c r="R304" s="3"/>
    </row>
    <row r="305" spans="1:25">
      <c r="A305" s="37" t="s">
        <v>145</v>
      </c>
      <c r="C305" s="39"/>
      <c r="D305" s="39"/>
      <c r="E305" s="39"/>
      <c r="F305" s="3"/>
      <c r="G305" s="3"/>
      <c r="H305" s="39"/>
      <c r="I305" s="39"/>
      <c r="J305" s="39"/>
      <c r="K305" s="39"/>
      <c r="L305" s="39"/>
      <c r="M305" s="39"/>
      <c r="R305" s="3"/>
    </row>
    <row r="306" spans="1:25">
      <c r="C306" s="39"/>
      <c r="D306" s="39"/>
      <c r="E306" s="39"/>
      <c r="F306" s="3"/>
      <c r="G306" s="3"/>
      <c r="H306" s="39"/>
      <c r="I306" s="39"/>
      <c r="J306" s="39"/>
      <c r="K306" s="39"/>
      <c r="L306" s="39"/>
      <c r="M306" s="39"/>
      <c r="R306" s="3"/>
    </row>
    <row r="307" spans="1:25" ht="30" customHeight="1">
      <c r="A307" s="209" t="s">
        <v>2</v>
      </c>
      <c r="B307" s="204" t="s">
        <v>3</v>
      </c>
      <c r="C307" s="204" t="s">
        <v>4</v>
      </c>
      <c r="D307" s="209"/>
      <c r="E307" s="209"/>
      <c r="F307" s="212" t="s">
        <v>5</v>
      </c>
      <c r="G307" s="212"/>
      <c r="H307" s="213" t="s">
        <v>6</v>
      </c>
      <c r="I307" s="213"/>
      <c r="J307" s="213"/>
      <c r="K307" s="213"/>
      <c r="L307" s="213"/>
      <c r="M307" s="213"/>
      <c r="N307" s="209"/>
      <c r="O307" s="209"/>
      <c r="P307" s="209"/>
      <c r="Q307" s="202" t="s">
        <v>7</v>
      </c>
      <c r="R307" s="204" t="s">
        <v>8</v>
      </c>
      <c r="S307" s="206" t="s">
        <v>9</v>
      </c>
      <c r="T307" s="207"/>
      <c r="U307" s="207"/>
      <c r="V307" s="207"/>
      <c r="W307" s="207"/>
      <c r="X307" s="204" t="s">
        <v>10</v>
      </c>
      <c r="Y307" s="204" t="s">
        <v>11</v>
      </c>
    </row>
    <row r="308" spans="1:25" ht="15" thickBot="1">
      <c r="A308" s="205"/>
      <c r="B308" s="205"/>
      <c r="C308" s="14" t="s">
        <v>12</v>
      </c>
      <c r="D308" s="14" t="s">
        <v>13</v>
      </c>
      <c r="E308" s="14" t="s">
        <v>14</v>
      </c>
      <c r="F308" s="15" t="s">
        <v>15</v>
      </c>
      <c r="G308" s="15" t="s">
        <v>16</v>
      </c>
      <c r="H308" s="16" t="s">
        <v>17</v>
      </c>
      <c r="I308" s="16" t="s">
        <v>18</v>
      </c>
      <c r="J308" s="16" t="s">
        <v>19</v>
      </c>
      <c r="K308" s="16" t="s">
        <v>20</v>
      </c>
      <c r="L308" s="16" t="s">
        <v>21</v>
      </c>
      <c r="M308" s="16" t="s">
        <v>22</v>
      </c>
      <c r="N308" s="17" t="s">
        <v>23</v>
      </c>
      <c r="O308" s="17" t="s">
        <v>24</v>
      </c>
      <c r="P308" s="17" t="s">
        <v>25</v>
      </c>
      <c r="Q308" s="203"/>
      <c r="R308" s="205"/>
      <c r="S308" s="18" t="s">
        <v>26</v>
      </c>
      <c r="T308" s="18" t="s">
        <v>27</v>
      </c>
      <c r="U308" s="18" t="s">
        <v>28</v>
      </c>
      <c r="V308" s="18" t="s">
        <v>29</v>
      </c>
      <c r="W308" s="16" t="s">
        <v>30</v>
      </c>
      <c r="X308" s="205"/>
      <c r="Y308" s="205"/>
    </row>
    <row r="309" spans="1:25" ht="17.25" thickTop="1">
      <c r="A309" s="209" t="s">
        <v>362</v>
      </c>
      <c r="B309" s="25" t="s">
        <v>363</v>
      </c>
      <c r="C309" s="30">
        <v>-68280.252999999997</v>
      </c>
      <c r="D309" s="30">
        <v>5217.4098000000004</v>
      </c>
      <c r="E309" s="30">
        <v>220.07</v>
      </c>
      <c r="F309" s="32">
        <v>34304</v>
      </c>
      <c r="G309" s="32">
        <v>34305</v>
      </c>
      <c r="H309" s="26">
        <v>202.07400000000001</v>
      </c>
      <c r="I309" s="26">
        <v>197.07400000000001</v>
      </c>
      <c r="J309" s="26">
        <f t="shared" ref="J309:J345" si="83">(H309+I309)/2</f>
        <v>199.57400000000001</v>
      </c>
      <c r="K309" s="26">
        <v>18</v>
      </c>
      <c r="L309" s="26">
        <v>23</v>
      </c>
      <c r="M309" s="26">
        <f t="shared" ref="M309:M345" si="84">(K309+L309)/2</f>
        <v>20.5</v>
      </c>
      <c r="N309" s="27">
        <v>18</v>
      </c>
      <c r="O309" s="27">
        <v>23</v>
      </c>
      <c r="P309" s="27">
        <v>20.5</v>
      </c>
      <c r="Q309" s="27">
        <f t="shared" ref="Q309:Q345" si="85">L309-K309</f>
        <v>5</v>
      </c>
      <c r="R309" s="25" t="s">
        <v>270</v>
      </c>
      <c r="S309" s="28">
        <f t="shared" ref="S309:S345" si="86">T309*Q309</f>
        <v>2.7350000000000001E-7</v>
      </c>
      <c r="T309" s="28">
        <v>5.47E-8</v>
      </c>
      <c r="U309" s="28">
        <f t="shared" ref="U309:U345" si="87">IF(V309="-","-",V309*Q309)</f>
        <v>8.9999999999999993E-3</v>
      </c>
      <c r="V309" s="28">
        <v>1.8E-3</v>
      </c>
      <c r="W309" s="29">
        <v>210.29400000000001</v>
      </c>
      <c r="X309" s="25" t="s">
        <v>110</v>
      </c>
      <c r="Y309" s="25" t="s">
        <v>42</v>
      </c>
    </row>
    <row r="310" spans="1:25" ht="16.5">
      <c r="A310" s="209"/>
      <c r="B310" s="25" t="s">
        <v>364</v>
      </c>
      <c r="C310" s="30">
        <v>-68280.252999999997</v>
      </c>
      <c r="D310" s="30">
        <v>5217.4098000000004</v>
      </c>
      <c r="E310" s="30">
        <v>220.07</v>
      </c>
      <c r="F310" s="32">
        <v>34301</v>
      </c>
      <c r="G310" s="32">
        <v>34303</v>
      </c>
      <c r="H310" s="26">
        <v>197.07400000000001</v>
      </c>
      <c r="I310" s="26">
        <v>192.07400000000001</v>
      </c>
      <c r="J310" s="26">
        <f t="shared" si="83"/>
        <v>194.57400000000001</v>
      </c>
      <c r="K310" s="26">
        <v>23</v>
      </c>
      <c r="L310" s="26">
        <v>28</v>
      </c>
      <c r="M310" s="26">
        <f t="shared" si="84"/>
        <v>25.5</v>
      </c>
      <c r="N310" s="27">
        <v>23</v>
      </c>
      <c r="O310" s="27">
        <v>28</v>
      </c>
      <c r="P310" s="27">
        <v>25.5</v>
      </c>
      <c r="Q310" s="27">
        <f t="shared" si="85"/>
        <v>5</v>
      </c>
      <c r="R310" s="25" t="s">
        <v>270</v>
      </c>
      <c r="S310" s="28">
        <f t="shared" si="86"/>
        <v>2.325E-7</v>
      </c>
      <c r="T310" s="28">
        <v>4.6499999999999999E-8</v>
      </c>
      <c r="U310" s="28">
        <f t="shared" si="87"/>
        <v>8.9999999999999993E-3</v>
      </c>
      <c r="V310" s="28">
        <v>1.8E-3</v>
      </c>
      <c r="W310" s="29">
        <v>208.70400000000001</v>
      </c>
      <c r="X310" s="25" t="s">
        <v>110</v>
      </c>
      <c r="Y310" s="25" t="s">
        <v>42</v>
      </c>
    </row>
    <row r="311" spans="1:25" ht="16.5">
      <c r="A311" s="209"/>
      <c r="B311" s="25" t="s">
        <v>365</v>
      </c>
      <c r="C311" s="30">
        <v>-68280.252999999997</v>
      </c>
      <c r="D311" s="30">
        <v>5217.4098000000004</v>
      </c>
      <c r="E311" s="30">
        <v>220.07</v>
      </c>
      <c r="F311" s="32">
        <v>34299</v>
      </c>
      <c r="G311" s="32">
        <v>34300</v>
      </c>
      <c r="H311" s="26">
        <v>190.774</v>
      </c>
      <c r="I311" s="26">
        <v>180.774</v>
      </c>
      <c r="J311" s="26">
        <f t="shared" si="83"/>
        <v>185.774</v>
      </c>
      <c r="K311" s="26">
        <v>29.3</v>
      </c>
      <c r="L311" s="26">
        <v>39.299999999999997</v>
      </c>
      <c r="M311" s="26">
        <f t="shared" si="84"/>
        <v>34.299999999999997</v>
      </c>
      <c r="N311" s="27">
        <v>29.3</v>
      </c>
      <c r="O311" s="27">
        <v>39.299999999999997</v>
      </c>
      <c r="P311" s="27">
        <v>34.299999999999997</v>
      </c>
      <c r="Q311" s="27">
        <f t="shared" si="85"/>
        <v>9.9999999999999964</v>
      </c>
      <c r="R311" s="25" t="s">
        <v>268</v>
      </c>
      <c r="S311" s="28">
        <f t="shared" si="86"/>
        <v>2.2399999999999991E-7</v>
      </c>
      <c r="T311" s="28">
        <v>2.2399999999999999E-8</v>
      </c>
      <c r="U311" s="28">
        <f t="shared" si="87"/>
        <v>8.9999999999999959E-3</v>
      </c>
      <c r="V311" s="28">
        <v>8.9999999999999998E-4</v>
      </c>
      <c r="W311" s="29">
        <v>208.29400000000001</v>
      </c>
      <c r="X311" s="25" t="s">
        <v>110</v>
      </c>
      <c r="Y311" s="25" t="s">
        <v>42</v>
      </c>
    </row>
    <row r="312" spans="1:25" ht="16.5">
      <c r="A312" s="209"/>
      <c r="B312" s="25" t="s">
        <v>366</v>
      </c>
      <c r="C312" s="30">
        <v>-68280.252999999997</v>
      </c>
      <c r="D312" s="30">
        <v>5217.4098000000004</v>
      </c>
      <c r="E312" s="30">
        <v>220.07</v>
      </c>
      <c r="F312" s="32">
        <v>34306</v>
      </c>
      <c r="G312" s="32">
        <v>34310</v>
      </c>
      <c r="H312" s="26">
        <v>180.274</v>
      </c>
      <c r="I312" s="26">
        <v>178.274</v>
      </c>
      <c r="J312" s="26">
        <f t="shared" si="83"/>
        <v>179.274</v>
      </c>
      <c r="K312" s="26">
        <v>39.799999999999997</v>
      </c>
      <c r="L312" s="26">
        <v>41.8</v>
      </c>
      <c r="M312" s="26">
        <f t="shared" si="84"/>
        <v>40.799999999999997</v>
      </c>
      <c r="N312" s="27">
        <v>39.799999999999997</v>
      </c>
      <c r="O312" s="27">
        <v>41.8</v>
      </c>
      <c r="P312" s="27">
        <v>40.799999999999997</v>
      </c>
      <c r="Q312" s="27">
        <f t="shared" si="85"/>
        <v>2</v>
      </c>
      <c r="R312" s="25" t="s">
        <v>240</v>
      </c>
      <c r="S312" s="28">
        <f t="shared" si="86"/>
        <v>5.4600000000000002E-6</v>
      </c>
      <c r="T312" s="28">
        <v>2.7300000000000001E-6</v>
      </c>
      <c r="U312" s="28" t="str">
        <f t="shared" si="87"/>
        <v>-</v>
      </c>
      <c r="V312" s="28" t="s">
        <v>34</v>
      </c>
      <c r="W312" s="29">
        <v>199.28400000000002</v>
      </c>
      <c r="X312" s="25" t="s">
        <v>110</v>
      </c>
      <c r="Y312" s="25" t="s">
        <v>36</v>
      </c>
    </row>
    <row r="313" spans="1:25" ht="16.5">
      <c r="A313" s="209"/>
      <c r="B313" s="25" t="s">
        <v>367</v>
      </c>
      <c r="C313" s="30">
        <v>-68280.252999999997</v>
      </c>
      <c r="D313" s="30">
        <v>5217.4098000000004</v>
      </c>
      <c r="E313" s="30">
        <v>220.07</v>
      </c>
      <c r="F313" s="32">
        <v>34297</v>
      </c>
      <c r="G313" s="32">
        <v>34299</v>
      </c>
      <c r="H313" s="26">
        <v>180.07400000000001</v>
      </c>
      <c r="I313" s="26">
        <v>170.07400000000001</v>
      </c>
      <c r="J313" s="26">
        <f t="shared" si="83"/>
        <v>175.07400000000001</v>
      </c>
      <c r="K313" s="26">
        <v>40</v>
      </c>
      <c r="L313" s="26">
        <v>50</v>
      </c>
      <c r="M313" s="26">
        <f t="shared" si="84"/>
        <v>45</v>
      </c>
      <c r="N313" s="27">
        <v>40</v>
      </c>
      <c r="O313" s="27">
        <v>50</v>
      </c>
      <c r="P313" s="27">
        <v>45</v>
      </c>
      <c r="Q313" s="27">
        <f t="shared" si="85"/>
        <v>10</v>
      </c>
      <c r="R313" s="25" t="s">
        <v>240</v>
      </c>
      <c r="S313" s="28">
        <f t="shared" si="86"/>
        <v>3.7399999999999998E-6</v>
      </c>
      <c r="T313" s="28">
        <v>3.7399999999999999E-7</v>
      </c>
      <c r="U313" s="28">
        <f t="shared" si="87"/>
        <v>8.9999999999999996E-7</v>
      </c>
      <c r="V313" s="28">
        <v>8.9999999999999999E-8</v>
      </c>
      <c r="W313" s="29">
        <v>199.04400000000001</v>
      </c>
      <c r="X313" s="25" t="s">
        <v>110</v>
      </c>
      <c r="Y313" s="25" t="s">
        <v>42</v>
      </c>
    </row>
    <row r="314" spans="1:25" ht="16.5">
      <c r="A314" s="209"/>
      <c r="B314" s="25" t="s">
        <v>368</v>
      </c>
      <c r="C314" s="30">
        <v>-68280.252999999997</v>
      </c>
      <c r="D314" s="30">
        <v>5217.4098000000004</v>
      </c>
      <c r="E314" s="30">
        <v>220.07</v>
      </c>
      <c r="F314" s="32">
        <v>34296</v>
      </c>
      <c r="G314" s="32">
        <v>34297</v>
      </c>
      <c r="H314" s="26">
        <v>169.774</v>
      </c>
      <c r="I314" s="26">
        <v>159.774</v>
      </c>
      <c r="J314" s="26">
        <f t="shared" si="83"/>
        <v>164.774</v>
      </c>
      <c r="K314" s="26">
        <v>50.3</v>
      </c>
      <c r="L314" s="26">
        <v>60.3</v>
      </c>
      <c r="M314" s="26">
        <f t="shared" si="84"/>
        <v>55.3</v>
      </c>
      <c r="N314" s="27">
        <v>50.3</v>
      </c>
      <c r="O314" s="27">
        <v>60.3</v>
      </c>
      <c r="P314" s="27">
        <v>55.3</v>
      </c>
      <c r="Q314" s="27">
        <f t="shared" si="85"/>
        <v>10</v>
      </c>
      <c r="R314" s="25" t="s">
        <v>240</v>
      </c>
      <c r="S314" s="28">
        <f t="shared" si="86"/>
        <v>6.9099999999999999E-6</v>
      </c>
      <c r="T314" s="28">
        <v>6.9100000000000003E-7</v>
      </c>
      <c r="U314" s="28" t="str">
        <f t="shared" si="87"/>
        <v>-</v>
      </c>
      <c r="V314" s="28" t="s">
        <v>34</v>
      </c>
      <c r="W314" s="29">
        <v>199.10400000000001</v>
      </c>
      <c r="X314" s="25" t="s">
        <v>110</v>
      </c>
      <c r="Y314" s="25" t="s">
        <v>36</v>
      </c>
    </row>
    <row r="315" spans="1:25" ht="16.5">
      <c r="A315" s="209"/>
      <c r="B315" s="25" t="s">
        <v>369</v>
      </c>
      <c r="C315" s="30">
        <v>-68280.252999999997</v>
      </c>
      <c r="D315" s="30">
        <v>5217.4098000000004</v>
      </c>
      <c r="E315" s="30">
        <v>220.07</v>
      </c>
      <c r="F315" s="32">
        <v>34293</v>
      </c>
      <c r="G315" s="32">
        <v>34296</v>
      </c>
      <c r="H315" s="26">
        <v>158.774</v>
      </c>
      <c r="I315" s="26">
        <v>148.774</v>
      </c>
      <c r="J315" s="26">
        <f t="shared" si="83"/>
        <v>153.774</v>
      </c>
      <c r="K315" s="26">
        <v>61.3</v>
      </c>
      <c r="L315" s="26">
        <v>71.3</v>
      </c>
      <c r="M315" s="26">
        <f t="shared" si="84"/>
        <v>66.3</v>
      </c>
      <c r="N315" s="27">
        <v>61.3</v>
      </c>
      <c r="O315" s="27">
        <v>71.3</v>
      </c>
      <c r="P315" s="27">
        <v>66.3</v>
      </c>
      <c r="Q315" s="27">
        <f t="shared" si="85"/>
        <v>10</v>
      </c>
      <c r="R315" s="25" t="s">
        <v>240</v>
      </c>
      <c r="S315" s="28">
        <f t="shared" si="86"/>
        <v>5.4700000000000001E-6</v>
      </c>
      <c r="T315" s="28">
        <v>5.4700000000000001E-7</v>
      </c>
      <c r="U315" s="28" t="str">
        <f t="shared" si="87"/>
        <v>-</v>
      </c>
      <c r="V315" s="28" t="s">
        <v>34</v>
      </c>
      <c r="W315" s="29">
        <v>198.16400000000002</v>
      </c>
      <c r="X315" s="25" t="s">
        <v>110</v>
      </c>
      <c r="Y315" s="25" t="s">
        <v>36</v>
      </c>
    </row>
    <row r="316" spans="1:25" ht="16.5">
      <c r="A316" s="209"/>
      <c r="B316" s="25" t="s">
        <v>370</v>
      </c>
      <c r="C316" s="30">
        <v>-68280.252999999997</v>
      </c>
      <c r="D316" s="30">
        <v>5217.4098000000004</v>
      </c>
      <c r="E316" s="30">
        <v>220.07</v>
      </c>
      <c r="F316" s="32">
        <v>34291</v>
      </c>
      <c r="G316" s="32">
        <v>34292</v>
      </c>
      <c r="H316" s="26">
        <v>150.774</v>
      </c>
      <c r="I316" s="26">
        <v>140.774</v>
      </c>
      <c r="J316" s="26">
        <f t="shared" si="83"/>
        <v>145.774</v>
      </c>
      <c r="K316" s="26">
        <v>69.3</v>
      </c>
      <c r="L316" s="26">
        <v>79.3</v>
      </c>
      <c r="M316" s="26">
        <f t="shared" si="84"/>
        <v>74.3</v>
      </c>
      <c r="N316" s="27">
        <v>69.3</v>
      </c>
      <c r="O316" s="27">
        <v>79.3</v>
      </c>
      <c r="P316" s="27">
        <v>74.3</v>
      </c>
      <c r="Q316" s="27">
        <f t="shared" si="85"/>
        <v>10</v>
      </c>
      <c r="R316" s="25" t="s">
        <v>240</v>
      </c>
      <c r="S316" s="28">
        <f t="shared" si="86"/>
        <v>3.4200000000000003E-6</v>
      </c>
      <c r="T316" s="28">
        <v>3.4200000000000002E-7</v>
      </c>
      <c r="U316" s="28">
        <f t="shared" si="87"/>
        <v>8.9999999999999999E-8</v>
      </c>
      <c r="V316" s="28">
        <v>8.9999999999999995E-9</v>
      </c>
      <c r="W316" s="29">
        <v>198.464</v>
      </c>
      <c r="X316" s="25" t="s">
        <v>110</v>
      </c>
      <c r="Y316" s="25" t="s">
        <v>42</v>
      </c>
    </row>
    <row r="317" spans="1:25" ht="16.5">
      <c r="A317" s="209"/>
      <c r="B317" s="25" t="s">
        <v>371</v>
      </c>
      <c r="C317" s="30">
        <v>-68280.252999999997</v>
      </c>
      <c r="D317" s="30">
        <v>5217.4098000000004</v>
      </c>
      <c r="E317" s="30">
        <v>220.07</v>
      </c>
      <c r="F317" s="32">
        <v>34290</v>
      </c>
      <c r="G317" s="32">
        <v>34291</v>
      </c>
      <c r="H317" s="26">
        <v>138.07400000000001</v>
      </c>
      <c r="I317" s="26">
        <v>128.07400000000001</v>
      </c>
      <c r="J317" s="26">
        <f t="shared" si="83"/>
        <v>133.07400000000001</v>
      </c>
      <c r="K317" s="26">
        <v>82</v>
      </c>
      <c r="L317" s="26">
        <v>92</v>
      </c>
      <c r="M317" s="26">
        <f t="shared" si="84"/>
        <v>87</v>
      </c>
      <c r="N317" s="27">
        <v>82</v>
      </c>
      <c r="O317" s="27">
        <v>92</v>
      </c>
      <c r="P317" s="27">
        <v>87</v>
      </c>
      <c r="Q317" s="27">
        <f t="shared" si="85"/>
        <v>10</v>
      </c>
      <c r="R317" s="25" t="s">
        <v>251</v>
      </c>
      <c r="S317" s="28">
        <f t="shared" si="86"/>
        <v>3.3000000000000002E-6</v>
      </c>
      <c r="T317" s="28">
        <v>3.3000000000000002E-7</v>
      </c>
      <c r="U317" s="28">
        <f t="shared" si="87"/>
        <v>8.9999999999999999E-8</v>
      </c>
      <c r="V317" s="28">
        <v>8.9999999999999995E-9</v>
      </c>
      <c r="W317" s="29">
        <v>198.42400000000001</v>
      </c>
      <c r="X317" s="25" t="s">
        <v>110</v>
      </c>
      <c r="Y317" s="25" t="s">
        <v>42</v>
      </c>
    </row>
    <row r="318" spans="1:25" ht="16.5">
      <c r="A318" s="209"/>
      <c r="B318" s="25" t="s">
        <v>372</v>
      </c>
      <c r="C318" s="30">
        <v>-68280.252999999997</v>
      </c>
      <c r="D318" s="30">
        <v>5217.4098000000004</v>
      </c>
      <c r="E318" s="30">
        <v>220.07</v>
      </c>
      <c r="F318" s="32">
        <v>34287</v>
      </c>
      <c r="G318" s="32">
        <v>34290</v>
      </c>
      <c r="H318" s="26">
        <v>126.57400000000001</v>
      </c>
      <c r="I318" s="26">
        <v>116.57400000000001</v>
      </c>
      <c r="J318" s="26">
        <f t="shared" si="83"/>
        <v>121.57400000000001</v>
      </c>
      <c r="K318" s="26">
        <v>93.5</v>
      </c>
      <c r="L318" s="26">
        <v>103.5</v>
      </c>
      <c r="M318" s="26">
        <f t="shared" si="84"/>
        <v>98.5</v>
      </c>
      <c r="N318" s="27">
        <v>93.5</v>
      </c>
      <c r="O318" s="27">
        <v>103.5</v>
      </c>
      <c r="P318" s="27">
        <v>98.5</v>
      </c>
      <c r="Q318" s="27">
        <f t="shared" si="85"/>
        <v>10</v>
      </c>
      <c r="R318" s="25" t="s">
        <v>373</v>
      </c>
      <c r="S318" s="28">
        <f t="shared" si="86"/>
        <v>8.5300000000000003E-7</v>
      </c>
      <c r="T318" s="28">
        <v>8.5300000000000003E-8</v>
      </c>
      <c r="U318" s="28" t="str">
        <f t="shared" si="87"/>
        <v>-</v>
      </c>
      <c r="V318" s="28" t="s">
        <v>34</v>
      </c>
      <c r="W318" s="29">
        <v>198.93400000000003</v>
      </c>
      <c r="X318" s="25" t="s">
        <v>110</v>
      </c>
      <c r="Y318" s="25" t="s">
        <v>36</v>
      </c>
    </row>
    <row r="319" spans="1:25" ht="16.5">
      <c r="A319" s="209"/>
      <c r="B319" s="25" t="s">
        <v>374</v>
      </c>
      <c r="C319" s="30">
        <v>-68280.252999999997</v>
      </c>
      <c r="D319" s="30">
        <v>5217.4098000000004</v>
      </c>
      <c r="E319" s="30">
        <v>220.07</v>
      </c>
      <c r="F319" s="32">
        <v>34542</v>
      </c>
      <c r="G319" s="32">
        <v>34546</v>
      </c>
      <c r="H319" s="26">
        <v>96.574000000000012</v>
      </c>
      <c r="I319" s="26">
        <v>90.074000000000012</v>
      </c>
      <c r="J319" s="26">
        <f t="shared" si="83"/>
        <v>93.324000000000012</v>
      </c>
      <c r="K319" s="26">
        <v>123.5</v>
      </c>
      <c r="L319" s="26">
        <v>130</v>
      </c>
      <c r="M319" s="26">
        <f t="shared" si="84"/>
        <v>126.75</v>
      </c>
      <c r="N319" s="27">
        <v>123.5</v>
      </c>
      <c r="O319" s="27">
        <v>130</v>
      </c>
      <c r="P319" s="27">
        <v>126.75</v>
      </c>
      <c r="Q319" s="27">
        <f t="shared" si="85"/>
        <v>6.5</v>
      </c>
      <c r="R319" s="25" t="s">
        <v>65</v>
      </c>
      <c r="S319" s="28">
        <f t="shared" si="86"/>
        <v>4.6799999999999993E-10</v>
      </c>
      <c r="T319" s="28">
        <v>7.1999999999999997E-11</v>
      </c>
      <c r="U319" s="28">
        <f t="shared" si="87"/>
        <v>3.9974999999999999E-8</v>
      </c>
      <c r="V319" s="28">
        <v>6.1499999999999996E-9</v>
      </c>
      <c r="W319" s="29">
        <v>200.334</v>
      </c>
      <c r="X319" s="25" t="s">
        <v>104</v>
      </c>
      <c r="Y319" s="25" t="s">
        <v>42</v>
      </c>
    </row>
    <row r="320" spans="1:25" ht="16.5">
      <c r="A320" s="209"/>
      <c r="B320" s="25" t="s">
        <v>375</v>
      </c>
      <c r="C320" s="30">
        <v>-68280.252999999997</v>
      </c>
      <c r="D320" s="30">
        <v>5217.4098000000004</v>
      </c>
      <c r="E320" s="30">
        <v>220.07</v>
      </c>
      <c r="F320" s="32">
        <v>34570</v>
      </c>
      <c r="G320" s="32">
        <v>34571</v>
      </c>
      <c r="H320" s="26">
        <v>24.074000000000012</v>
      </c>
      <c r="I320" s="26">
        <v>17.574000000000012</v>
      </c>
      <c r="J320" s="26">
        <f t="shared" si="83"/>
        <v>20.824000000000012</v>
      </c>
      <c r="K320" s="26">
        <v>196</v>
      </c>
      <c r="L320" s="26">
        <v>202.5</v>
      </c>
      <c r="M320" s="26">
        <f t="shared" si="84"/>
        <v>199.25</v>
      </c>
      <c r="N320" s="27">
        <v>196</v>
      </c>
      <c r="O320" s="27">
        <v>202.5</v>
      </c>
      <c r="P320" s="27">
        <v>199.25</v>
      </c>
      <c r="Q320" s="27">
        <f t="shared" si="85"/>
        <v>6.5</v>
      </c>
      <c r="R320" s="25" t="s">
        <v>65</v>
      </c>
      <c r="S320" s="28">
        <f t="shared" si="86"/>
        <v>4.0105000000000001E-7</v>
      </c>
      <c r="T320" s="28">
        <v>6.1700000000000003E-8</v>
      </c>
      <c r="U320" s="28" t="str">
        <f t="shared" si="87"/>
        <v>-</v>
      </c>
      <c r="V320" s="28" t="s">
        <v>34</v>
      </c>
      <c r="W320" s="29">
        <v>199.47399999999999</v>
      </c>
      <c r="X320" s="25" t="s">
        <v>110</v>
      </c>
      <c r="Y320" s="25" t="s">
        <v>36</v>
      </c>
    </row>
    <row r="321" spans="1:25" ht="16.5">
      <c r="A321" s="209"/>
      <c r="B321" s="25" t="s">
        <v>376</v>
      </c>
      <c r="C321" s="30">
        <v>-68280.252999999997</v>
      </c>
      <c r="D321" s="30">
        <v>5217.4098000000004</v>
      </c>
      <c r="E321" s="30">
        <v>220.07</v>
      </c>
      <c r="F321" s="32">
        <v>34572</v>
      </c>
      <c r="G321" s="32">
        <v>34573</v>
      </c>
      <c r="H321" s="26">
        <v>-30.925999999999988</v>
      </c>
      <c r="I321" s="26">
        <v>-37.425999999999988</v>
      </c>
      <c r="J321" s="26">
        <f t="shared" si="83"/>
        <v>-34.175999999999988</v>
      </c>
      <c r="K321" s="26">
        <v>251</v>
      </c>
      <c r="L321" s="26">
        <v>257.5</v>
      </c>
      <c r="M321" s="26">
        <f t="shared" si="84"/>
        <v>254.25</v>
      </c>
      <c r="N321" s="27">
        <v>251</v>
      </c>
      <c r="O321" s="27">
        <v>257.5</v>
      </c>
      <c r="P321" s="27">
        <v>254.25</v>
      </c>
      <c r="Q321" s="27">
        <f t="shared" si="85"/>
        <v>6.5</v>
      </c>
      <c r="R321" s="25" t="s">
        <v>65</v>
      </c>
      <c r="S321" s="28">
        <f t="shared" si="86"/>
        <v>2.8665E-9</v>
      </c>
      <c r="T321" s="28">
        <v>4.4099999999999998E-10</v>
      </c>
      <c r="U321" s="28">
        <f t="shared" si="87"/>
        <v>1.9629999999999999E-9</v>
      </c>
      <c r="V321" s="28">
        <v>3.0199999999999999E-10</v>
      </c>
      <c r="W321" s="29">
        <v>199.50400000000002</v>
      </c>
      <c r="X321" s="25" t="s">
        <v>104</v>
      </c>
      <c r="Y321" s="25" t="s">
        <v>42</v>
      </c>
    </row>
    <row r="322" spans="1:25" ht="16.5">
      <c r="A322" s="209"/>
      <c r="B322" s="25" t="s">
        <v>377</v>
      </c>
      <c r="C322" s="30">
        <v>-68280.252999999997</v>
      </c>
      <c r="D322" s="30">
        <v>5217.4098000000004</v>
      </c>
      <c r="E322" s="30">
        <v>220.07</v>
      </c>
      <c r="F322" s="32">
        <v>34573</v>
      </c>
      <c r="G322" s="32">
        <v>34574</v>
      </c>
      <c r="H322" s="26">
        <v>-47.925999999999988</v>
      </c>
      <c r="I322" s="26">
        <v>-54.425999999999988</v>
      </c>
      <c r="J322" s="26">
        <f t="shared" si="83"/>
        <v>-51.175999999999988</v>
      </c>
      <c r="K322" s="26">
        <v>268</v>
      </c>
      <c r="L322" s="26">
        <v>274.5</v>
      </c>
      <c r="M322" s="26">
        <f t="shared" si="84"/>
        <v>271.25</v>
      </c>
      <c r="N322" s="27">
        <v>268</v>
      </c>
      <c r="O322" s="27">
        <v>274.5</v>
      </c>
      <c r="P322" s="27">
        <v>271.25</v>
      </c>
      <c r="Q322" s="27">
        <f t="shared" si="85"/>
        <v>6.5</v>
      </c>
      <c r="R322" s="25" t="s">
        <v>65</v>
      </c>
      <c r="S322" s="28">
        <f t="shared" si="86"/>
        <v>1.9955E-9</v>
      </c>
      <c r="T322" s="28">
        <v>3.0700000000000003E-10</v>
      </c>
      <c r="U322" s="28">
        <f t="shared" si="87"/>
        <v>6.4025000000000006E-11</v>
      </c>
      <c r="V322" s="28">
        <v>9.8500000000000002E-12</v>
      </c>
      <c r="W322" s="29">
        <v>199.364</v>
      </c>
      <c r="X322" s="25" t="s">
        <v>104</v>
      </c>
      <c r="Y322" s="25" t="s">
        <v>42</v>
      </c>
    </row>
    <row r="323" spans="1:25" ht="16.5">
      <c r="A323" s="209"/>
      <c r="B323" s="25" t="s">
        <v>378</v>
      </c>
      <c r="C323" s="30">
        <v>-68280.252999999997</v>
      </c>
      <c r="D323" s="30">
        <v>5217.4098000000004</v>
      </c>
      <c r="E323" s="30">
        <v>220.07</v>
      </c>
      <c r="F323" s="32">
        <v>34640</v>
      </c>
      <c r="G323" s="32">
        <v>34645</v>
      </c>
      <c r="H323" s="26">
        <v>-132.92599999999999</v>
      </c>
      <c r="I323" s="26">
        <v>-139.42599999999999</v>
      </c>
      <c r="J323" s="26">
        <f t="shared" si="83"/>
        <v>-136.17599999999999</v>
      </c>
      <c r="K323" s="26">
        <v>353</v>
      </c>
      <c r="L323" s="26">
        <v>359.5</v>
      </c>
      <c r="M323" s="26">
        <f t="shared" si="84"/>
        <v>356.25</v>
      </c>
      <c r="N323" s="27">
        <v>353</v>
      </c>
      <c r="O323" s="27">
        <v>359.5</v>
      </c>
      <c r="P323" s="27">
        <v>356.25</v>
      </c>
      <c r="Q323" s="27">
        <f t="shared" si="85"/>
        <v>6.5</v>
      </c>
      <c r="R323" s="25" t="s">
        <v>33</v>
      </c>
      <c r="S323" s="28">
        <f t="shared" si="86"/>
        <v>8.644999999999999E-9</v>
      </c>
      <c r="T323" s="28">
        <v>1.33E-9</v>
      </c>
      <c r="U323" s="28" t="str">
        <f t="shared" si="87"/>
        <v>-</v>
      </c>
      <c r="V323" s="28" t="s">
        <v>34</v>
      </c>
      <c r="W323" s="29">
        <v>203.78399999999999</v>
      </c>
      <c r="X323" s="25" t="s">
        <v>104</v>
      </c>
      <c r="Y323" s="25" t="s">
        <v>36</v>
      </c>
    </row>
    <row r="324" spans="1:25" ht="16.5">
      <c r="A324" s="209"/>
      <c r="B324" s="25" t="s">
        <v>379</v>
      </c>
      <c r="C324" s="30">
        <v>-68280.252999999997</v>
      </c>
      <c r="D324" s="30">
        <v>5217.4098000000004</v>
      </c>
      <c r="E324" s="30">
        <v>220.07</v>
      </c>
      <c r="F324" s="32">
        <v>34636</v>
      </c>
      <c r="G324" s="32">
        <v>34640</v>
      </c>
      <c r="H324" s="26">
        <v>-162.42599999999999</v>
      </c>
      <c r="I324" s="26">
        <v>-168.92599999999999</v>
      </c>
      <c r="J324" s="26">
        <f t="shared" si="83"/>
        <v>-165.67599999999999</v>
      </c>
      <c r="K324" s="26">
        <v>382.5</v>
      </c>
      <c r="L324" s="26">
        <v>389</v>
      </c>
      <c r="M324" s="26">
        <f t="shared" si="84"/>
        <v>385.75</v>
      </c>
      <c r="N324" s="27">
        <v>382.5</v>
      </c>
      <c r="O324" s="27">
        <v>389</v>
      </c>
      <c r="P324" s="27">
        <v>385.75</v>
      </c>
      <c r="Q324" s="27">
        <f t="shared" si="85"/>
        <v>6.5</v>
      </c>
      <c r="R324" s="25" t="s">
        <v>33</v>
      </c>
      <c r="S324" s="28">
        <f t="shared" si="86"/>
        <v>5.9280000000000006E-10</v>
      </c>
      <c r="T324" s="28">
        <v>9.1200000000000006E-11</v>
      </c>
      <c r="U324" s="28">
        <f t="shared" si="87"/>
        <v>6.4025000000000003E-7</v>
      </c>
      <c r="V324" s="28">
        <v>9.8500000000000002E-8</v>
      </c>
      <c r="W324" s="29">
        <v>202.61399999999998</v>
      </c>
      <c r="X324" s="25" t="s">
        <v>104</v>
      </c>
      <c r="Y324" s="25" t="s">
        <v>42</v>
      </c>
    </row>
    <row r="325" spans="1:25" ht="16.5">
      <c r="A325" s="209"/>
      <c r="B325" s="25" t="s">
        <v>380</v>
      </c>
      <c r="C325" s="30">
        <v>-68280.252999999997</v>
      </c>
      <c r="D325" s="30">
        <v>5217.4098000000004</v>
      </c>
      <c r="E325" s="30">
        <v>220.07</v>
      </c>
      <c r="F325" s="32">
        <v>34632</v>
      </c>
      <c r="G325" s="32">
        <v>34635</v>
      </c>
      <c r="H325" s="26">
        <v>-199.42599999999999</v>
      </c>
      <c r="I325" s="26">
        <v>-205.92599999999999</v>
      </c>
      <c r="J325" s="26">
        <f t="shared" si="83"/>
        <v>-202.67599999999999</v>
      </c>
      <c r="K325" s="26">
        <v>419.5</v>
      </c>
      <c r="L325" s="26">
        <v>426</v>
      </c>
      <c r="M325" s="26">
        <f t="shared" si="84"/>
        <v>422.75</v>
      </c>
      <c r="N325" s="27">
        <v>419.5</v>
      </c>
      <c r="O325" s="27">
        <v>426</v>
      </c>
      <c r="P325" s="27">
        <v>422.75</v>
      </c>
      <c r="Q325" s="27">
        <f t="shared" si="85"/>
        <v>6.5</v>
      </c>
      <c r="R325" s="25" t="s">
        <v>33</v>
      </c>
      <c r="S325" s="28">
        <f t="shared" si="86"/>
        <v>5.9280000000000006E-10</v>
      </c>
      <c r="T325" s="28">
        <v>9.1200000000000006E-11</v>
      </c>
      <c r="U325" s="28">
        <f t="shared" si="87"/>
        <v>6.4024999999999993E-10</v>
      </c>
      <c r="V325" s="28">
        <v>9.8499999999999996E-11</v>
      </c>
      <c r="W325" s="29">
        <v>203.54399999999998</v>
      </c>
      <c r="X325" s="25" t="s">
        <v>104</v>
      </c>
      <c r="Y325" s="25" t="s">
        <v>42</v>
      </c>
    </row>
    <row r="326" spans="1:25" ht="16.5">
      <c r="A326" s="209"/>
      <c r="B326" s="25" t="s">
        <v>381</v>
      </c>
      <c r="C326" s="30">
        <v>-68280.252999999997</v>
      </c>
      <c r="D326" s="30">
        <v>5217.4098000000004</v>
      </c>
      <c r="E326" s="30">
        <v>220.07</v>
      </c>
      <c r="F326" s="32">
        <v>34624</v>
      </c>
      <c r="G326" s="32">
        <v>34629</v>
      </c>
      <c r="H326" s="26">
        <v>-290.92599999999999</v>
      </c>
      <c r="I326" s="26">
        <v>-297.42599999999999</v>
      </c>
      <c r="J326" s="26">
        <f t="shared" si="83"/>
        <v>-294.17599999999999</v>
      </c>
      <c r="K326" s="26">
        <v>511</v>
      </c>
      <c r="L326" s="26">
        <v>517.5</v>
      </c>
      <c r="M326" s="26">
        <f t="shared" si="84"/>
        <v>514.25</v>
      </c>
      <c r="N326" s="27">
        <v>511</v>
      </c>
      <c r="O326" s="27">
        <v>517.5</v>
      </c>
      <c r="P326" s="27">
        <v>514.25</v>
      </c>
      <c r="Q326" s="27">
        <f t="shared" si="85"/>
        <v>6.5</v>
      </c>
      <c r="R326" s="25" t="s">
        <v>33</v>
      </c>
      <c r="S326" s="28">
        <f t="shared" si="86"/>
        <v>2.1645E-11</v>
      </c>
      <c r="T326" s="28">
        <v>3.3300000000000001E-12</v>
      </c>
      <c r="U326" s="28">
        <f t="shared" si="87"/>
        <v>6.4025000000000003E-7</v>
      </c>
      <c r="V326" s="28">
        <v>9.8500000000000002E-8</v>
      </c>
      <c r="W326" s="29">
        <v>203.20400000000001</v>
      </c>
      <c r="X326" s="25" t="s">
        <v>104</v>
      </c>
      <c r="Y326" s="25" t="s">
        <v>42</v>
      </c>
    </row>
    <row r="327" spans="1:25" ht="16.5">
      <c r="A327" s="209"/>
      <c r="B327" s="25" t="s">
        <v>382</v>
      </c>
      <c r="C327" s="30">
        <v>-68280.252999999997</v>
      </c>
      <c r="D327" s="30">
        <v>5217.4098000000004</v>
      </c>
      <c r="E327" s="30">
        <v>220.07</v>
      </c>
      <c r="F327" s="32">
        <v>34581</v>
      </c>
      <c r="G327" s="32">
        <v>34583</v>
      </c>
      <c r="H327" s="26">
        <v>-370.92599999999999</v>
      </c>
      <c r="I327" s="26">
        <v>-377.42599999999999</v>
      </c>
      <c r="J327" s="26">
        <f t="shared" si="83"/>
        <v>-374.17599999999999</v>
      </c>
      <c r="K327" s="26">
        <v>591</v>
      </c>
      <c r="L327" s="26">
        <v>597.5</v>
      </c>
      <c r="M327" s="26">
        <f t="shared" si="84"/>
        <v>594.25</v>
      </c>
      <c r="N327" s="27">
        <v>591</v>
      </c>
      <c r="O327" s="27">
        <v>597.5</v>
      </c>
      <c r="P327" s="27">
        <v>594.25</v>
      </c>
      <c r="Q327" s="27">
        <f t="shared" si="85"/>
        <v>6.5</v>
      </c>
      <c r="R327" s="25" t="s">
        <v>33</v>
      </c>
      <c r="S327" s="28">
        <f t="shared" si="86"/>
        <v>2.3789999999999997E-9</v>
      </c>
      <c r="T327" s="28">
        <v>3.6599999999999998E-10</v>
      </c>
      <c r="U327" s="28" t="str">
        <f t="shared" si="87"/>
        <v>-</v>
      </c>
      <c r="V327" s="28" t="s">
        <v>34</v>
      </c>
      <c r="W327" s="29">
        <v>201.45400000000001</v>
      </c>
      <c r="X327" s="25" t="s">
        <v>104</v>
      </c>
      <c r="Y327" s="25" t="s">
        <v>36</v>
      </c>
    </row>
    <row r="328" spans="1:25" ht="16.5">
      <c r="A328" s="209"/>
      <c r="B328" s="25" t="s">
        <v>383</v>
      </c>
      <c r="C328" s="30">
        <v>-68280.252999999997</v>
      </c>
      <c r="D328" s="30">
        <v>5217.4098000000004</v>
      </c>
      <c r="E328" s="30">
        <v>220.07</v>
      </c>
      <c r="F328" s="32">
        <v>34622</v>
      </c>
      <c r="G328" s="32">
        <v>34623</v>
      </c>
      <c r="H328" s="26">
        <v>-388.42599999999999</v>
      </c>
      <c r="I328" s="26">
        <v>-394.92599999999999</v>
      </c>
      <c r="J328" s="26">
        <f t="shared" si="83"/>
        <v>-391.67599999999999</v>
      </c>
      <c r="K328" s="26">
        <v>608.5</v>
      </c>
      <c r="L328" s="26">
        <v>615</v>
      </c>
      <c r="M328" s="26">
        <f t="shared" si="84"/>
        <v>611.75</v>
      </c>
      <c r="N328" s="27">
        <v>608.5</v>
      </c>
      <c r="O328" s="27">
        <v>615</v>
      </c>
      <c r="P328" s="27">
        <v>611.75</v>
      </c>
      <c r="Q328" s="27">
        <f t="shared" si="85"/>
        <v>6.5</v>
      </c>
      <c r="R328" s="25" t="s">
        <v>33</v>
      </c>
      <c r="S328" s="28">
        <f t="shared" si="86"/>
        <v>3.8155000000000003E-7</v>
      </c>
      <c r="T328" s="28">
        <v>5.8700000000000003E-8</v>
      </c>
      <c r="U328" s="28" t="str">
        <f t="shared" si="87"/>
        <v>-</v>
      </c>
      <c r="V328" s="28" t="s">
        <v>34</v>
      </c>
      <c r="W328" s="29">
        <v>203.18400000000003</v>
      </c>
      <c r="X328" s="25" t="s">
        <v>110</v>
      </c>
      <c r="Y328" s="25" t="s">
        <v>36</v>
      </c>
    </row>
    <row r="329" spans="1:25" ht="16.5">
      <c r="A329" s="209"/>
      <c r="B329" s="25" t="s">
        <v>384</v>
      </c>
      <c r="C329" s="30">
        <v>-68280.252999999997</v>
      </c>
      <c r="D329" s="30">
        <v>5217.4098000000004</v>
      </c>
      <c r="E329" s="30">
        <v>220.07</v>
      </c>
      <c r="F329" s="32">
        <v>34619</v>
      </c>
      <c r="G329" s="32">
        <v>34621</v>
      </c>
      <c r="H329" s="26">
        <v>-431.42599999999999</v>
      </c>
      <c r="I329" s="26">
        <v>-437.92599999999999</v>
      </c>
      <c r="J329" s="26">
        <f t="shared" si="83"/>
        <v>-434.67599999999999</v>
      </c>
      <c r="K329" s="26">
        <v>651.5</v>
      </c>
      <c r="L329" s="26">
        <v>658</v>
      </c>
      <c r="M329" s="26">
        <f t="shared" si="84"/>
        <v>654.75</v>
      </c>
      <c r="N329" s="27">
        <v>651.5</v>
      </c>
      <c r="O329" s="27">
        <v>658</v>
      </c>
      <c r="P329" s="27">
        <v>654.75</v>
      </c>
      <c r="Q329" s="27">
        <f t="shared" si="85"/>
        <v>6.5</v>
      </c>
      <c r="R329" s="25" t="s">
        <v>33</v>
      </c>
      <c r="S329" s="28">
        <f t="shared" si="86"/>
        <v>2.4569999999999998E-7</v>
      </c>
      <c r="T329" s="28">
        <v>3.7800000000000001E-8</v>
      </c>
      <c r="U329" s="28" t="str">
        <f t="shared" si="87"/>
        <v>-</v>
      </c>
      <c r="V329" s="28" t="s">
        <v>34</v>
      </c>
      <c r="W329" s="29">
        <v>204.00399999999996</v>
      </c>
      <c r="X329" s="25" t="s">
        <v>110</v>
      </c>
      <c r="Y329" s="25" t="s">
        <v>36</v>
      </c>
    </row>
    <row r="330" spans="1:25" ht="16.5">
      <c r="A330" s="209"/>
      <c r="B330" s="25" t="s">
        <v>385</v>
      </c>
      <c r="C330" s="30">
        <v>-68280.252999999997</v>
      </c>
      <c r="D330" s="30">
        <v>5217.4098000000004</v>
      </c>
      <c r="E330" s="30">
        <v>220.07</v>
      </c>
      <c r="F330" s="32">
        <v>34618</v>
      </c>
      <c r="G330" s="32">
        <v>34619</v>
      </c>
      <c r="H330" s="26">
        <v>-507.42599999999999</v>
      </c>
      <c r="I330" s="26">
        <v>-513.92599999999993</v>
      </c>
      <c r="J330" s="26">
        <f t="shared" si="83"/>
        <v>-510.67599999999993</v>
      </c>
      <c r="K330" s="26">
        <v>727.5</v>
      </c>
      <c r="L330" s="26">
        <v>734</v>
      </c>
      <c r="M330" s="26">
        <f t="shared" si="84"/>
        <v>730.75</v>
      </c>
      <c r="N330" s="27">
        <v>727.5</v>
      </c>
      <c r="O330" s="27">
        <v>734</v>
      </c>
      <c r="P330" s="27">
        <v>730.75</v>
      </c>
      <c r="Q330" s="27">
        <f t="shared" si="85"/>
        <v>6.5</v>
      </c>
      <c r="R330" s="25" t="s">
        <v>33</v>
      </c>
      <c r="S330" s="28">
        <f t="shared" si="86"/>
        <v>1.287E-9</v>
      </c>
      <c r="T330" s="28">
        <v>1.9799999999999999E-10</v>
      </c>
      <c r="U330" s="28">
        <f t="shared" si="87"/>
        <v>6.4024999999999998E-9</v>
      </c>
      <c r="V330" s="28">
        <v>9.8500000000000001E-10</v>
      </c>
      <c r="W330" s="29">
        <v>204.57400000000001</v>
      </c>
      <c r="X330" s="25" t="s">
        <v>104</v>
      </c>
      <c r="Y330" s="25" t="s">
        <v>42</v>
      </c>
    </row>
    <row r="331" spans="1:25" ht="16.5">
      <c r="A331" s="209"/>
      <c r="B331" s="25" t="s">
        <v>386</v>
      </c>
      <c r="C331" s="30">
        <v>-68280.252999999997</v>
      </c>
      <c r="D331" s="30">
        <v>5217.4098000000004</v>
      </c>
      <c r="E331" s="30">
        <v>220.07</v>
      </c>
      <c r="F331" s="32">
        <v>34615</v>
      </c>
      <c r="G331" s="32">
        <v>34618</v>
      </c>
      <c r="H331" s="26">
        <v>-536.42599999999993</v>
      </c>
      <c r="I331" s="26">
        <v>-542.92599999999993</v>
      </c>
      <c r="J331" s="26">
        <f t="shared" si="83"/>
        <v>-539.67599999999993</v>
      </c>
      <c r="K331" s="26">
        <v>756.5</v>
      </c>
      <c r="L331" s="26">
        <v>763</v>
      </c>
      <c r="M331" s="26">
        <f t="shared" si="84"/>
        <v>759.75</v>
      </c>
      <c r="N331" s="27">
        <v>756.5</v>
      </c>
      <c r="O331" s="27">
        <v>763</v>
      </c>
      <c r="P331" s="27">
        <v>759.75</v>
      </c>
      <c r="Q331" s="27">
        <f t="shared" si="85"/>
        <v>6.5</v>
      </c>
      <c r="R331" s="25" t="s">
        <v>33</v>
      </c>
      <c r="S331" s="28">
        <f t="shared" si="86"/>
        <v>4.2380000000000005E-9</v>
      </c>
      <c r="T331" s="28">
        <v>6.5200000000000002E-10</v>
      </c>
      <c r="U331" s="28" t="str">
        <f t="shared" si="87"/>
        <v>-</v>
      </c>
      <c r="V331" s="28" t="s">
        <v>34</v>
      </c>
      <c r="W331" s="29">
        <v>203.584</v>
      </c>
      <c r="X331" s="25" t="s">
        <v>104</v>
      </c>
      <c r="Y331" s="25" t="s">
        <v>36</v>
      </c>
    </row>
    <row r="332" spans="1:25" ht="16.5">
      <c r="A332" s="209"/>
      <c r="B332" s="25" t="s">
        <v>387</v>
      </c>
      <c r="C332" s="30">
        <v>-68280.252999999997</v>
      </c>
      <c r="D332" s="30">
        <v>5217.4098000000004</v>
      </c>
      <c r="E332" s="30">
        <v>220.07</v>
      </c>
      <c r="F332" s="32">
        <v>34614</v>
      </c>
      <c r="G332" s="32">
        <v>34615</v>
      </c>
      <c r="H332" s="26">
        <v>-590.92599999999993</v>
      </c>
      <c r="I332" s="26">
        <v>-597.42599999999993</v>
      </c>
      <c r="J332" s="26">
        <f t="shared" si="83"/>
        <v>-594.17599999999993</v>
      </c>
      <c r="K332" s="26">
        <v>811</v>
      </c>
      <c r="L332" s="26">
        <v>817.5</v>
      </c>
      <c r="M332" s="26">
        <f t="shared" si="84"/>
        <v>814.25</v>
      </c>
      <c r="N332" s="27">
        <v>811</v>
      </c>
      <c r="O332" s="27">
        <v>817.5</v>
      </c>
      <c r="P332" s="27">
        <v>814.25</v>
      </c>
      <c r="Q332" s="27">
        <f t="shared" si="85"/>
        <v>6.5</v>
      </c>
      <c r="R332" s="25" t="s">
        <v>33</v>
      </c>
      <c r="S332" s="28">
        <f t="shared" si="86"/>
        <v>8.385E-8</v>
      </c>
      <c r="T332" s="28">
        <v>1.29E-8</v>
      </c>
      <c r="U332" s="28" t="str">
        <f t="shared" si="87"/>
        <v>-</v>
      </c>
      <c r="V332" s="28" t="s">
        <v>34</v>
      </c>
      <c r="W332" s="29">
        <v>201.86399999999998</v>
      </c>
      <c r="X332" s="25" t="s">
        <v>104</v>
      </c>
      <c r="Y332" s="25" t="s">
        <v>36</v>
      </c>
    </row>
    <row r="333" spans="1:25" ht="16.5">
      <c r="A333" s="209"/>
      <c r="B333" s="25" t="s">
        <v>388</v>
      </c>
      <c r="C333" s="30">
        <v>-68280.252999999997</v>
      </c>
      <c r="D333" s="30">
        <v>5217.4098000000004</v>
      </c>
      <c r="E333" s="30">
        <v>220.07</v>
      </c>
      <c r="F333" s="32">
        <v>34613</v>
      </c>
      <c r="G333" s="32">
        <v>34614</v>
      </c>
      <c r="H333" s="26">
        <v>-614.42599999999993</v>
      </c>
      <c r="I333" s="26">
        <v>-620.92599999999993</v>
      </c>
      <c r="J333" s="26">
        <f t="shared" si="83"/>
        <v>-617.67599999999993</v>
      </c>
      <c r="K333" s="26">
        <v>834.5</v>
      </c>
      <c r="L333" s="26">
        <v>841</v>
      </c>
      <c r="M333" s="26">
        <f t="shared" si="84"/>
        <v>837.75</v>
      </c>
      <c r="N333" s="27">
        <v>834.5</v>
      </c>
      <c r="O333" s="27">
        <v>841</v>
      </c>
      <c r="P333" s="27">
        <v>837.75</v>
      </c>
      <c r="Q333" s="27">
        <f t="shared" si="85"/>
        <v>6.5</v>
      </c>
      <c r="R333" s="25" t="s">
        <v>389</v>
      </c>
      <c r="S333" s="28">
        <f t="shared" si="86"/>
        <v>5.0895E-8</v>
      </c>
      <c r="T333" s="28">
        <v>7.8299999999999996E-9</v>
      </c>
      <c r="U333" s="28" t="str">
        <f t="shared" si="87"/>
        <v>-</v>
      </c>
      <c r="V333" s="28" t="s">
        <v>34</v>
      </c>
      <c r="W333" s="29">
        <v>202.214</v>
      </c>
      <c r="X333" s="25" t="s">
        <v>104</v>
      </c>
      <c r="Y333" s="25" t="s">
        <v>36</v>
      </c>
    </row>
    <row r="334" spans="1:25" ht="16.5">
      <c r="A334" s="209"/>
      <c r="B334" s="25" t="s">
        <v>390</v>
      </c>
      <c r="C334" s="30">
        <v>-68280.252999999997</v>
      </c>
      <c r="D334" s="30">
        <v>5217.4098000000004</v>
      </c>
      <c r="E334" s="30">
        <v>220.07</v>
      </c>
      <c r="F334" s="32">
        <v>34610</v>
      </c>
      <c r="G334" s="32">
        <v>34611</v>
      </c>
      <c r="H334" s="26">
        <v>-688.42599999999993</v>
      </c>
      <c r="I334" s="26">
        <v>-694.92599999999993</v>
      </c>
      <c r="J334" s="26">
        <f t="shared" si="83"/>
        <v>-691.67599999999993</v>
      </c>
      <c r="K334" s="26">
        <v>908.5</v>
      </c>
      <c r="L334" s="26">
        <v>915</v>
      </c>
      <c r="M334" s="26">
        <f t="shared" si="84"/>
        <v>911.75</v>
      </c>
      <c r="N334" s="27">
        <v>908.5</v>
      </c>
      <c r="O334" s="27">
        <v>915</v>
      </c>
      <c r="P334" s="27">
        <v>911.75</v>
      </c>
      <c r="Q334" s="27">
        <f t="shared" si="85"/>
        <v>6.5</v>
      </c>
      <c r="R334" s="25" t="s">
        <v>389</v>
      </c>
      <c r="S334" s="28">
        <f t="shared" si="86"/>
        <v>1.1050000000000001E-5</v>
      </c>
      <c r="T334" s="28">
        <v>1.7E-6</v>
      </c>
      <c r="U334" s="28" t="str">
        <f t="shared" si="87"/>
        <v>-</v>
      </c>
      <c r="V334" s="28" t="s">
        <v>34</v>
      </c>
      <c r="W334" s="29">
        <v>203.25400000000008</v>
      </c>
      <c r="X334" s="25" t="s">
        <v>110</v>
      </c>
      <c r="Y334" s="25" t="s">
        <v>36</v>
      </c>
    </row>
    <row r="335" spans="1:25" ht="16.5">
      <c r="A335" s="209"/>
      <c r="B335" s="25" t="s">
        <v>391</v>
      </c>
      <c r="C335" s="30">
        <v>-68280.252999999997</v>
      </c>
      <c r="D335" s="30">
        <v>5217.4098000000004</v>
      </c>
      <c r="E335" s="30">
        <v>220.07</v>
      </c>
      <c r="F335" s="32">
        <v>34606</v>
      </c>
      <c r="G335" s="32">
        <v>34609</v>
      </c>
      <c r="H335" s="26">
        <v>-736.92599999999993</v>
      </c>
      <c r="I335" s="26">
        <v>-743.42599999999993</v>
      </c>
      <c r="J335" s="26">
        <f t="shared" si="83"/>
        <v>-740.17599999999993</v>
      </c>
      <c r="K335" s="26">
        <v>957</v>
      </c>
      <c r="L335" s="26">
        <v>963.5</v>
      </c>
      <c r="M335" s="26">
        <f t="shared" si="84"/>
        <v>960.25</v>
      </c>
      <c r="N335" s="27">
        <v>957</v>
      </c>
      <c r="O335" s="27">
        <v>963.5</v>
      </c>
      <c r="P335" s="27">
        <v>960.25</v>
      </c>
      <c r="Q335" s="27">
        <f t="shared" si="85"/>
        <v>6.5</v>
      </c>
      <c r="R335" s="25" t="s">
        <v>389</v>
      </c>
      <c r="S335" s="28">
        <f t="shared" si="86"/>
        <v>1.4235000000000002E-5</v>
      </c>
      <c r="T335" s="28">
        <v>2.1900000000000002E-6</v>
      </c>
      <c r="U335" s="28" t="str">
        <f t="shared" si="87"/>
        <v>-</v>
      </c>
      <c r="V335" s="28" t="s">
        <v>34</v>
      </c>
      <c r="W335" s="29">
        <v>202.2240000000001</v>
      </c>
      <c r="X335" s="25" t="s">
        <v>110</v>
      </c>
      <c r="Y335" s="25" t="s">
        <v>36</v>
      </c>
    </row>
    <row r="336" spans="1:25" ht="16.5">
      <c r="A336" s="209"/>
      <c r="B336" s="25" t="s">
        <v>392</v>
      </c>
      <c r="C336" s="30">
        <v>-68280.252999999997</v>
      </c>
      <c r="D336" s="30">
        <v>5217.4098000000004</v>
      </c>
      <c r="E336" s="30">
        <v>220.07</v>
      </c>
      <c r="F336" s="32">
        <v>34556</v>
      </c>
      <c r="G336" s="32">
        <v>34558</v>
      </c>
      <c r="H336" s="26">
        <v>-752.92599999999993</v>
      </c>
      <c r="I336" s="26">
        <v>-759.42599999999993</v>
      </c>
      <c r="J336" s="26">
        <f t="shared" si="83"/>
        <v>-756.17599999999993</v>
      </c>
      <c r="K336" s="26">
        <v>973</v>
      </c>
      <c r="L336" s="26">
        <v>979.5</v>
      </c>
      <c r="M336" s="26">
        <f t="shared" si="84"/>
        <v>976.25</v>
      </c>
      <c r="N336" s="27">
        <v>973</v>
      </c>
      <c r="O336" s="27">
        <v>979.5</v>
      </c>
      <c r="P336" s="27">
        <v>976.25</v>
      </c>
      <c r="Q336" s="27">
        <f t="shared" si="85"/>
        <v>6.5</v>
      </c>
      <c r="R336" s="25" t="s">
        <v>389</v>
      </c>
      <c r="S336" s="28">
        <f t="shared" si="86"/>
        <v>4.9400000000000006E-7</v>
      </c>
      <c r="T336" s="28">
        <v>7.6000000000000006E-8</v>
      </c>
      <c r="U336" s="28" t="str">
        <f t="shared" si="87"/>
        <v>-</v>
      </c>
      <c r="V336" s="28" t="s">
        <v>34</v>
      </c>
      <c r="W336" s="29">
        <v>199.11399999999998</v>
      </c>
      <c r="X336" s="25" t="s">
        <v>110</v>
      </c>
      <c r="Y336" s="25" t="s">
        <v>36</v>
      </c>
    </row>
    <row r="337" spans="1:25" ht="16.5">
      <c r="A337" s="209"/>
      <c r="B337" s="25" t="s">
        <v>393</v>
      </c>
      <c r="C337" s="30">
        <v>-68280.252999999997</v>
      </c>
      <c r="D337" s="30">
        <v>5217.4098000000004</v>
      </c>
      <c r="E337" s="30">
        <v>220.07</v>
      </c>
      <c r="F337" s="32">
        <v>34311</v>
      </c>
      <c r="G337" s="32">
        <v>34314</v>
      </c>
      <c r="H337" s="26">
        <v>170.07400000000001</v>
      </c>
      <c r="I337" s="26">
        <v>116.57400000000001</v>
      </c>
      <c r="J337" s="26">
        <f t="shared" si="83"/>
        <v>143.32400000000001</v>
      </c>
      <c r="K337" s="26">
        <v>50</v>
      </c>
      <c r="L337" s="26">
        <v>103.5</v>
      </c>
      <c r="M337" s="26">
        <f t="shared" si="84"/>
        <v>76.75</v>
      </c>
      <c r="N337" s="27">
        <v>50</v>
      </c>
      <c r="O337" s="27">
        <v>103.5</v>
      </c>
      <c r="P337" s="27">
        <v>76.75</v>
      </c>
      <c r="Q337" s="27">
        <f t="shared" si="85"/>
        <v>53.5</v>
      </c>
      <c r="R337" s="25" t="s">
        <v>251</v>
      </c>
      <c r="S337" s="28">
        <f t="shared" si="86"/>
        <v>2.9399999999999998E-6</v>
      </c>
      <c r="T337" s="28">
        <v>5.4953271028037379E-8</v>
      </c>
      <c r="U337" s="28" t="str">
        <f t="shared" si="87"/>
        <v>-</v>
      </c>
      <c r="V337" s="28" t="s">
        <v>34</v>
      </c>
      <c r="W337" s="29">
        <v>198.834</v>
      </c>
      <c r="X337" s="25" t="s">
        <v>394</v>
      </c>
      <c r="Y337" s="25" t="s">
        <v>395</v>
      </c>
    </row>
    <row r="338" spans="1:25" ht="16.5">
      <c r="A338" s="209"/>
      <c r="B338" s="25" t="s">
        <v>396</v>
      </c>
      <c r="C338" s="30">
        <v>-68280.252999999997</v>
      </c>
      <c r="D338" s="30">
        <v>5217.4098000000004</v>
      </c>
      <c r="E338" s="30">
        <v>220.07</v>
      </c>
      <c r="F338" s="32">
        <v>34346</v>
      </c>
      <c r="G338" s="32">
        <v>34352</v>
      </c>
      <c r="H338" s="26">
        <v>111.87400000000001</v>
      </c>
      <c r="I338" s="26">
        <v>16.574000000000012</v>
      </c>
      <c r="J338" s="26">
        <f t="shared" si="83"/>
        <v>64.224000000000018</v>
      </c>
      <c r="K338" s="26">
        <v>108.2</v>
      </c>
      <c r="L338" s="26">
        <v>203.5</v>
      </c>
      <c r="M338" s="26">
        <f t="shared" si="84"/>
        <v>155.85</v>
      </c>
      <c r="N338" s="27">
        <v>108.2</v>
      </c>
      <c r="O338" s="27">
        <v>203.5</v>
      </c>
      <c r="P338" s="27">
        <v>155.85</v>
      </c>
      <c r="Q338" s="27">
        <f t="shared" si="85"/>
        <v>95.3</v>
      </c>
      <c r="R338" s="25" t="s">
        <v>65</v>
      </c>
      <c r="S338" s="28">
        <f t="shared" si="86"/>
        <v>6.8100000000000002E-5</v>
      </c>
      <c r="T338" s="28">
        <v>7.1458551941238201E-7</v>
      </c>
      <c r="U338" s="28" t="str">
        <f t="shared" si="87"/>
        <v>-</v>
      </c>
      <c r="V338" s="28" t="s">
        <v>34</v>
      </c>
      <c r="W338" s="29">
        <v>198.84399999999999</v>
      </c>
      <c r="X338" s="25" t="s">
        <v>394</v>
      </c>
      <c r="Y338" s="25" t="s">
        <v>395</v>
      </c>
    </row>
    <row r="339" spans="1:25" ht="16.5">
      <c r="A339" s="209"/>
      <c r="B339" s="25" t="s">
        <v>397</v>
      </c>
      <c r="C339" s="30">
        <v>-68280.252999999997</v>
      </c>
      <c r="D339" s="30">
        <v>5217.4098000000004</v>
      </c>
      <c r="E339" s="30">
        <v>220.07</v>
      </c>
      <c r="F339" s="32">
        <v>34359</v>
      </c>
      <c r="G339" s="32">
        <v>34362</v>
      </c>
      <c r="H339" s="26">
        <v>9.474000000000018</v>
      </c>
      <c r="I339" s="26">
        <v>-82.425999999999988</v>
      </c>
      <c r="J339" s="26">
        <f t="shared" si="83"/>
        <v>-36.475999999999985</v>
      </c>
      <c r="K339" s="26">
        <v>210.6</v>
      </c>
      <c r="L339" s="26">
        <v>302.5</v>
      </c>
      <c r="M339" s="26">
        <f t="shared" si="84"/>
        <v>256.55</v>
      </c>
      <c r="N339" s="27">
        <v>210.6</v>
      </c>
      <c r="O339" s="27">
        <v>302.5</v>
      </c>
      <c r="P339" s="27">
        <v>256.55</v>
      </c>
      <c r="Q339" s="27">
        <f t="shared" si="85"/>
        <v>91.9</v>
      </c>
      <c r="R339" s="25" t="s">
        <v>65</v>
      </c>
      <c r="S339" s="28">
        <f t="shared" si="86"/>
        <v>2.23E-5</v>
      </c>
      <c r="T339" s="28">
        <v>2.4265505984766049E-7</v>
      </c>
      <c r="U339" s="28" t="str">
        <f t="shared" si="87"/>
        <v>-</v>
      </c>
      <c r="V339" s="28" t="s">
        <v>34</v>
      </c>
      <c r="W339" s="29">
        <v>200.24400000000003</v>
      </c>
      <c r="X339" s="25" t="s">
        <v>394</v>
      </c>
      <c r="Y339" s="25" t="s">
        <v>395</v>
      </c>
    </row>
    <row r="340" spans="1:25" ht="16.5">
      <c r="A340" s="209"/>
      <c r="B340" s="25" t="s">
        <v>398</v>
      </c>
      <c r="C340" s="30">
        <v>-68280.252999999997</v>
      </c>
      <c r="D340" s="30">
        <v>5217.4098000000004</v>
      </c>
      <c r="E340" s="30">
        <v>220.07</v>
      </c>
      <c r="F340" s="32">
        <v>34415</v>
      </c>
      <c r="G340" s="32">
        <v>34422</v>
      </c>
      <c r="H340" s="26">
        <v>-79.625999999999976</v>
      </c>
      <c r="I340" s="26">
        <v>-183.42599999999999</v>
      </c>
      <c r="J340" s="26">
        <f t="shared" si="83"/>
        <v>-131.52599999999998</v>
      </c>
      <c r="K340" s="26">
        <v>299.7</v>
      </c>
      <c r="L340" s="26">
        <v>403.5</v>
      </c>
      <c r="M340" s="26">
        <f t="shared" si="84"/>
        <v>351.6</v>
      </c>
      <c r="N340" s="27">
        <v>299.7</v>
      </c>
      <c r="O340" s="27">
        <v>403.5</v>
      </c>
      <c r="P340" s="27">
        <v>351.6</v>
      </c>
      <c r="Q340" s="27">
        <f t="shared" si="85"/>
        <v>103.80000000000001</v>
      </c>
      <c r="R340" s="31" t="s">
        <v>399</v>
      </c>
      <c r="S340" s="28">
        <f t="shared" si="86"/>
        <v>1.3699999999999999E-5</v>
      </c>
      <c r="T340" s="28">
        <v>1.3198458574181116E-7</v>
      </c>
      <c r="U340" s="28" t="str">
        <f t="shared" si="87"/>
        <v>-</v>
      </c>
      <c r="V340" s="28" t="s">
        <v>34</v>
      </c>
      <c r="W340" s="29">
        <v>199.48400000000004</v>
      </c>
      <c r="X340" s="25" t="s">
        <v>394</v>
      </c>
      <c r="Y340" s="25" t="s">
        <v>395</v>
      </c>
    </row>
    <row r="341" spans="1:25" ht="16.5">
      <c r="A341" s="209"/>
      <c r="B341" s="25" t="s">
        <v>400</v>
      </c>
      <c r="C341" s="30">
        <v>-68280.252999999997</v>
      </c>
      <c r="D341" s="30">
        <v>5217.4098000000004</v>
      </c>
      <c r="E341" s="30">
        <v>220.07</v>
      </c>
      <c r="F341" s="32">
        <v>34444</v>
      </c>
      <c r="G341" s="32">
        <v>34451</v>
      </c>
      <c r="H341" s="26">
        <v>-280.42599999999999</v>
      </c>
      <c r="I341" s="26">
        <v>-383.52600000000001</v>
      </c>
      <c r="J341" s="26">
        <f t="shared" si="83"/>
        <v>-331.976</v>
      </c>
      <c r="K341" s="26">
        <v>500.5</v>
      </c>
      <c r="L341" s="26">
        <v>603.6</v>
      </c>
      <c r="M341" s="26">
        <f t="shared" si="84"/>
        <v>552.04999999999995</v>
      </c>
      <c r="N341" s="27">
        <v>500.5</v>
      </c>
      <c r="O341" s="27">
        <v>603.6</v>
      </c>
      <c r="P341" s="27">
        <v>552.04999999999995</v>
      </c>
      <c r="Q341" s="27">
        <f t="shared" si="85"/>
        <v>103.10000000000002</v>
      </c>
      <c r="R341" s="25" t="s">
        <v>33</v>
      </c>
      <c r="S341" s="28">
        <f t="shared" si="86"/>
        <v>3.3000000000000003E-5</v>
      </c>
      <c r="T341" s="28">
        <v>3.2007759456838018E-7</v>
      </c>
      <c r="U341" s="28" t="str">
        <f t="shared" si="87"/>
        <v>-</v>
      </c>
      <c r="V341" s="28" t="s">
        <v>34</v>
      </c>
      <c r="W341" s="29">
        <v>200.36400000000003</v>
      </c>
      <c r="X341" s="25" t="s">
        <v>394</v>
      </c>
      <c r="Y341" s="25" t="s">
        <v>395</v>
      </c>
    </row>
    <row r="342" spans="1:25" ht="16.5">
      <c r="A342" s="209"/>
      <c r="B342" s="25" t="s">
        <v>401</v>
      </c>
      <c r="C342" s="30">
        <v>-68280.252999999997</v>
      </c>
      <c r="D342" s="30">
        <v>5217.4098000000004</v>
      </c>
      <c r="E342" s="30">
        <v>220.07</v>
      </c>
      <c r="F342" s="32">
        <v>34468</v>
      </c>
      <c r="G342" s="32">
        <v>34474</v>
      </c>
      <c r="H342" s="26">
        <v>-383.52600000000001</v>
      </c>
      <c r="I342" s="26">
        <v>-481.92599999999999</v>
      </c>
      <c r="J342" s="26">
        <f t="shared" si="83"/>
        <v>-432.726</v>
      </c>
      <c r="K342" s="26">
        <v>603.6</v>
      </c>
      <c r="L342" s="26">
        <v>702</v>
      </c>
      <c r="M342" s="26">
        <f t="shared" si="84"/>
        <v>652.79999999999995</v>
      </c>
      <c r="N342" s="27">
        <v>603.6</v>
      </c>
      <c r="O342" s="27">
        <v>702</v>
      </c>
      <c r="P342" s="27">
        <v>652.79999999999995</v>
      </c>
      <c r="Q342" s="27">
        <f t="shared" si="85"/>
        <v>98.399999999999977</v>
      </c>
      <c r="R342" s="25" t="s">
        <v>33</v>
      </c>
      <c r="S342" s="28">
        <f t="shared" si="86"/>
        <v>4.1500000000000001E-6</v>
      </c>
      <c r="T342" s="28">
        <v>4.2174796747967488E-8</v>
      </c>
      <c r="U342" s="28" t="str">
        <f t="shared" si="87"/>
        <v>-</v>
      </c>
      <c r="V342" s="28" t="s">
        <v>34</v>
      </c>
      <c r="W342" s="29">
        <v>200.464</v>
      </c>
      <c r="X342" s="25" t="s">
        <v>394</v>
      </c>
      <c r="Y342" s="25" t="s">
        <v>395</v>
      </c>
    </row>
    <row r="343" spans="1:25" ht="16.5">
      <c r="A343" s="209"/>
      <c r="B343" s="25" t="s">
        <v>402</v>
      </c>
      <c r="C343" s="30">
        <v>-68280.252999999997</v>
      </c>
      <c r="D343" s="30">
        <v>5217.4098000000004</v>
      </c>
      <c r="E343" s="30">
        <v>220.07</v>
      </c>
      <c r="F343" s="32">
        <v>34485</v>
      </c>
      <c r="G343" s="32">
        <v>34491</v>
      </c>
      <c r="H343" s="26">
        <v>-480.42599999999999</v>
      </c>
      <c r="I343" s="26">
        <v>-582.92599999999993</v>
      </c>
      <c r="J343" s="26">
        <f t="shared" si="83"/>
        <v>-531.67599999999993</v>
      </c>
      <c r="K343" s="26">
        <v>700.5</v>
      </c>
      <c r="L343" s="26">
        <v>803</v>
      </c>
      <c r="M343" s="26">
        <f t="shared" si="84"/>
        <v>751.75</v>
      </c>
      <c r="N343" s="27">
        <v>700.5</v>
      </c>
      <c r="O343" s="27">
        <v>803</v>
      </c>
      <c r="P343" s="27">
        <v>751.75</v>
      </c>
      <c r="Q343" s="27">
        <f t="shared" si="85"/>
        <v>102.5</v>
      </c>
      <c r="R343" s="25" t="s">
        <v>33</v>
      </c>
      <c r="S343" s="28">
        <f t="shared" si="86"/>
        <v>4.0799999999999999E-6</v>
      </c>
      <c r="T343" s="28">
        <v>3.9804878048780487E-8</v>
      </c>
      <c r="U343" s="28" t="str">
        <f t="shared" si="87"/>
        <v>-</v>
      </c>
      <c r="V343" s="28" t="s">
        <v>34</v>
      </c>
      <c r="W343" s="29">
        <v>200.44400000000002</v>
      </c>
      <c r="X343" s="25" t="s">
        <v>394</v>
      </c>
      <c r="Y343" s="25" t="s">
        <v>395</v>
      </c>
    </row>
    <row r="344" spans="1:25" ht="16.5">
      <c r="A344" s="209"/>
      <c r="B344" s="25" t="s">
        <v>403</v>
      </c>
      <c r="C344" s="30">
        <v>-68280.252999999997</v>
      </c>
      <c r="D344" s="30">
        <v>5217.4098000000004</v>
      </c>
      <c r="E344" s="30">
        <v>220.07</v>
      </c>
      <c r="F344" s="32">
        <v>34499</v>
      </c>
      <c r="G344" s="32">
        <v>34507</v>
      </c>
      <c r="H344" s="26">
        <v>-582.62599999999998</v>
      </c>
      <c r="I344" s="26">
        <v>-681.92599999999993</v>
      </c>
      <c r="J344" s="26">
        <f t="shared" si="83"/>
        <v>-632.27599999999995</v>
      </c>
      <c r="K344" s="26">
        <v>802.7</v>
      </c>
      <c r="L344" s="26">
        <v>902</v>
      </c>
      <c r="M344" s="26">
        <f t="shared" si="84"/>
        <v>852.35</v>
      </c>
      <c r="N344" s="27">
        <v>802.7</v>
      </c>
      <c r="O344" s="27">
        <v>902</v>
      </c>
      <c r="P344" s="27">
        <v>852.35</v>
      </c>
      <c r="Q344" s="27">
        <f t="shared" si="85"/>
        <v>99.299999999999955</v>
      </c>
      <c r="R344" s="25" t="s">
        <v>404</v>
      </c>
      <c r="S344" s="28">
        <f t="shared" si="86"/>
        <v>1.8900000000000001E-4</v>
      </c>
      <c r="T344" s="28">
        <v>1.9033232628398801E-6</v>
      </c>
      <c r="U344" s="28" t="str">
        <f t="shared" si="87"/>
        <v>-</v>
      </c>
      <c r="V344" s="28" t="s">
        <v>34</v>
      </c>
      <c r="W344" s="29">
        <v>200.89399999999995</v>
      </c>
      <c r="X344" s="25" t="s">
        <v>394</v>
      </c>
      <c r="Y344" s="25" t="s">
        <v>395</v>
      </c>
    </row>
    <row r="345" spans="1:25" ht="16.5">
      <c r="A345" s="209"/>
      <c r="B345" s="25" t="s">
        <v>405</v>
      </c>
      <c r="C345" s="30">
        <v>-68280.252999999997</v>
      </c>
      <c r="D345" s="30">
        <v>5217.4098000000004</v>
      </c>
      <c r="E345" s="30">
        <v>220.07</v>
      </c>
      <c r="F345" s="32">
        <v>34514</v>
      </c>
      <c r="G345" s="32">
        <v>34521</v>
      </c>
      <c r="H345" s="26">
        <v>-680.57600000000002</v>
      </c>
      <c r="I345" s="26">
        <v>-791.72599999999989</v>
      </c>
      <c r="J345" s="26">
        <f t="shared" si="83"/>
        <v>-736.15099999999995</v>
      </c>
      <c r="K345" s="26">
        <v>900.65</v>
      </c>
      <c r="L345" s="26">
        <v>1011.8</v>
      </c>
      <c r="M345" s="26">
        <f t="shared" si="84"/>
        <v>956.22499999999991</v>
      </c>
      <c r="N345" s="27">
        <v>900.65</v>
      </c>
      <c r="O345" s="27">
        <v>1011.8</v>
      </c>
      <c r="P345" s="27">
        <v>956.22500000000002</v>
      </c>
      <c r="Q345" s="27">
        <f t="shared" si="85"/>
        <v>111.14999999999998</v>
      </c>
      <c r="R345" s="25" t="s">
        <v>389</v>
      </c>
      <c r="S345" s="28">
        <f t="shared" si="86"/>
        <v>2.03E-4</v>
      </c>
      <c r="T345" s="28">
        <v>1.8263607737291951E-6</v>
      </c>
      <c r="U345" s="28" t="str">
        <f t="shared" si="87"/>
        <v>-</v>
      </c>
      <c r="V345" s="28" t="s">
        <v>34</v>
      </c>
      <c r="W345" s="29">
        <v>203.40400000000005</v>
      </c>
      <c r="X345" s="25" t="s">
        <v>394</v>
      </c>
      <c r="Y345" s="25" t="s">
        <v>395</v>
      </c>
    </row>
    <row r="346" spans="1:25">
      <c r="A346" s="214"/>
      <c r="B346" s="215"/>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row>
    <row r="347" spans="1:25" ht="16.5">
      <c r="A347" s="209" t="s">
        <v>406</v>
      </c>
      <c r="B347" s="25" t="s">
        <v>407</v>
      </c>
      <c r="C347" s="30">
        <v>-68203.297999999995</v>
      </c>
      <c r="D347" s="30">
        <v>5161.8789999999999</v>
      </c>
      <c r="E347" s="30">
        <v>223.28</v>
      </c>
      <c r="F347" s="32">
        <v>34545</v>
      </c>
      <c r="G347" s="32">
        <v>34548</v>
      </c>
      <c r="H347" s="26">
        <v>208.755</v>
      </c>
      <c r="I347" s="26">
        <v>198.755</v>
      </c>
      <c r="J347" s="26">
        <f t="shared" ref="J347:J386" si="88">(H347+I347)/2</f>
        <v>203.755</v>
      </c>
      <c r="K347" s="26">
        <v>15</v>
      </c>
      <c r="L347" s="26">
        <v>25</v>
      </c>
      <c r="M347" s="26">
        <f t="shared" ref="M347:M386" si="89">(K347+L347)/2</f>
        <v>20</v>
      </c>
      <c r="N347" s="27">
        <v>15</v>
      </c>
      <c r="O347" s="27">
        <v>25</v>
      </c>
      <c r="P347" s="27">
        <v>20</v>
      </c>
      <c r="Q347" s="27">
        <f t="shared" ref="Q347:Q386" si="90">L347-K347</f>
        <v>10</v>
      </c>
      <c r="R347" s="25" t="s">
        <v>270</v>
      </c>
      <c r="S347" s="28">
        <f t="shared" ref="S347:S376" si="91">T347*Q347</f>
        <v>6.9399999999999999E-8</v>
      </c>
      <c r="T347" s="28">
        <v>6.9399999999999996E-9</v>
      </c>
      <c r="U347" s="35" t="str">
        <f t="shared" ref="U347:U386" si="92">IF(V347="-","-",V347*Q347)</f>
        <v>-</v>
      </c>
      <c r="V347" s="35" t="s">
        <v>34</v>
      </c>
      <c r="W347" s="29">
        <v>224.815</v>
      </c>
      <c r="X347" s="25" t="s">
        <v>110</v>
      </c>
      <c r="Y347" s="25" t="s">
        <v>42</v>
      </c>
    </row>
    <row r="348" spans="1:25" ht="16.5">
      <c r="A348" s="209"/>
      <c r="B348" s="25" t="s">
        <v>408</v>
      </c>
      <c r="C348" s="30">
        <v>-68203.297999999995</v>
      </c>
      <c r="D348" s="30">
        <v>5161.8789999999999</v>
      </c>
      <c r="E348" s="30">
        <v>223.28</v>
      </c>
      <c r="F348" s="32">
        <v>34542</v>
      </c>
      <c r="G348" s="32">
        <v>34545</v>
      </c>
      <c r="H348" s="26">
        <v>198.755</v>
      </c>
      <c r="I348" s="26">
        <v>188.755</v>
      </c>
      <c r="J348" s="26">
        <f t="shared" si="88"/>
        <v>193.755</v>
      </c>
      <c r="K348" s="26">
        <v>25</v>
      </c>
      <c r="L348" s="26">
        <v>35</v>
      </c>
      <c r="M348" s="26">
        <f t="shared" si="89"/>
        <v>30</v>
      </c>
      <c r="N348" s="27">
        <v>25</v>
      </c>
      <c r="O348" s="27">
        <v>35</v>
      </c>
      <c r="P348" s="27">
        <v>30</v>
      </c>
      <c r="Q348" s="27">
        <f t="shared" si="90"/>
        <v>10</v>
      </c>
      <c r="R348" s="25" t="s">
        <v>270</v>
      </c>
      <c r="S348" s="28">
        <f t="shared" si="91"/>
        <v>3.7600000000000006E-8</v>
      </c>
      <c r="T348" s="28">
        <v>3.7600000000000003E-9</v>
      </c>
      <c r="U348" s="35" t="str">
        <f t="shared" si="92"/>
        <v>-</v>
      </c>
      <c r="V348" s="35" t="s">
        <v>34</v>
      </c>
      <c r="W348" s="29">
        <v>222.845</v>
      </c>
      <c r="X348" s="25" t="s">
        <v>110</v>
      </c>
      <c r="Y348" s="25" t="s">
        <v>42</v>
      </c>
    </row>
    <row r="349" spans="1:25" ht="16.5">
      <c r="A349" s="209"/>
      <c r="B349" s="25" t="s">
        <v>409</v>
      </c>
      <c r="C349" s="30">
        <v>-68203.297999999995</v>
      </c>
      <c r="D349" s="30">
        <v>5161.8789999999999</v>
      </c>
      <c r="E349" s="30">
        <v>223.28</v>
      </c>
      <c r="F349" s="32">
        <v>34541</v>
      </c>
      <c r="G349" s="32">
        <v>34541</v>
      </c>
      <c r="H349" s="26">
        <v>188.755</v>
      </c>
      <c r="I349" s="26">
        <v>178.755</v>
      </c>
      <c r="J349" s="26">
        <f t="shared" si="88"/>
        <v>183.755</v>
      </c>
      <c r="K349" s="26">
        <v>35</v>
      </c>
      <c r="L349" s="26">
        <v>45</v>
      </c>
      <c r="M349" s="26">
        <f t="shared" si="89"/>
        <v>40</v>
      </c>
      <c r="N349" s="27">
        <v>35</v>
      </c>
      <c r="O349" s="27">
        <v>45</v>
      </c>
      <c r="P349" s="27">
        <v>40</v>
      </c>
      <c r="Q349" s="27">
        <f t="shared" si="90"/>
        <v>10</v>
      </c>
      <c r="R349" s="25" t="s">
        <v>268</v>
      </c>
      <c r="S349" s="28">
        <f t="shared" si="91"/>
        <v>3.1599999999999997E-7</v>
      </c>
      <c r="T349" s="28">
        <v>3.1599999999999998E-8</v>
      </c>
      <c r="U349" s="35" t="str">
        <f t="shared" si="92"/>
        <v>-</v>
      </c>
      <c r="V349" s="35" t="s">
        <v>34</v>
      </c>
      <c r="W349" s="29">
        <v>214.98500000000001</v>
      </c>
      <c r="X349" s="25" t="s">
        <v>110</v>
      </c>
      <c r="Y349" s="25" t="s">
        <v>42</v>
      </c>
    </row>
    <row r="350" spans="1:25" ht="16.5">
      <c r="A350" s="209"/>
      <c r="B350" s="25" t="s">
        <v>410</v>
      </c>
      <c r="C350" s="30">
        <v>-68203.297999999995</v>
      </c>
      <c r="D350" s="30">
        <v>5161.8789999999999</v>
      </c>
      <c r="E350" s="30">
        <v>223.28</v>
      </c>
      <c r="F350" s="32">
        <v>34538</v>
      </c>
      <c r="G350" s="32">
        <v>34539</v>
      </c>
      <c r="H350" s="26">
        <v>178.755</v>
      </c>
      <c r="I350" s="26">
        <v>168.755</v>
      </c>
      <c r="J350" s="26">
        <f t="shared" si="88"/>
        <v>173.755</v>
      </c>
      <c r="K350" s="26">
        <v>45</v>
      </c>
      <c r="L350" s="26">
        <v>55</v>
      </c>
      <c r="M350" s="26">
        <f t="shared" si="89"/>
        <v>50</v>
      </c>
      <c r="N350" s="27">
        <v>45</v>
      </c>
      <c r="O350" s="27">
        <v>55</v>
      </c>
      <c r="P350" s="27">
        <v>50</v>
      </c>
      <c r="Q350" s="27">
        <f t="shared" si="90"/>
        <v>10</v>
      </c>
      <c r="R350" s="25" t="s">
        <v>240</v>
      </c>
      <c r="S350" s="28">
        <f t="shared" si="91"/>
        <v>1.46E-6</v>
      </c>
      <c r="T350" s="28">
        <v>1.4600000000000001E-7</v>
      </c>
      <c r="U350" s="35" t="str">
        <f t="shared" si="92"/>
        <v>-</v>
      </c>
      <c r="V350" s="35" t="s">
        <v>34</v>
      </c>
      <c r="W350" s="29">
        <v>202.255</v>
      </c>
      <c r="X350" s="25" t="s">
        <v>110</v>
      </c>
      <c r="Y350" s="25" t="s">
        <v>42</v>
      </c>
    </row>
    <row r="351" spans="1:25" ht="16.5">
      <c r="A351" s="209"/>
      <c r="B351" s="25" t="s">
        <v>411</v>
      </c>
      <c r="C351" s="30">
        <v>-68203.297999999995</v>
      </c>
      <c r="D351" s="30">
        <v>5161.8789999999999</v>
      </c>
      <c r="E351" s="30">
        <v>223.28</v>
      </c>
      <c r="F351" s="32">
        <v>34537</v>
      </c>
      <c r="G351" s="32">
        <v>34538</v>
      </c>
      <c r="H351" s="26">
        <v>168.755</v>
      </c>
      <c r="I351" s="26">
        <v>158.755</v>
      </c>
      <c r="J351" s="26">
        <f t="shared" si="88"/>
        <v>163.755</v>
      </c>
      <c r="K351" s="26">
        <v>55</v>
      </c>
      <c r="L351" s="26">
        <v>65</v>
      </c>
      <c r="M351" s="26">
        <f t="shared" si="89"/>
        <v>60</v>
      </c>
      <c r="N351" s="27">
        <v>55</v>
      </c>
      <c r="O351" s="27">
        <v>65</v>
      </c>
      <c r="P351" s="27">
        <v>60</v>
      </c>
      <c r="Q351" s="27">
        <f t="shared" si="90"/>
        <v>10</v>
      </c>
      <c r="R351" s="25" t="s">
        <v>240</v>
      </c>
      <c r="S351" s="28">
        <f t="shared" si="91"/>
        <v>3.3300000000000003E-7</v>
      </c>
      <c r="T351" s="28">
        <v>3.33E-8</v>
      </c>
      <c r="U351" s="35" t="str">
        <f t="shared" si="92"/>
        <v>-</v>
      </c>
      <c r="V351" s="35" t="s">
        <v>34</v>
      </c>
      <c r="W351" s="29">
        <v>202.61500000000001</v>
      </c>
      <c r="X351" s="25" t="s">
        <v>110</v>
      </c>
      <c r="Y351" s="25" t="s">
        <v>42</v>
      </c>
    </row>
    <row r="352" spans="1:25" ht="16.5">
      <c r="A352" s="209"/>
      <c r="B352" s="25" t="s">
        <v>412</v>
      </c>
      <c r="C352" s="30">
        <v>-68203.297999999995</v>
      </c>
      <c r="D352" s="30">
        <v>5161.8789999999999</v>
      </c>
      <c r="E352" s="30">
        <v>223.28</v>
      </c>
      <c r="F352" s="32">
        <v>34534</v>
      </c>
      <c r="G352" s="32">
        <v>34537</v>
      </c>
      <c r="H352" s="26">
        <v>158.755</v>
      </c>
      <c r="I352" s="26">
        <v>148.755</v>
      </c>
      <c r="J352" s="26">
        <f t="shared" si="88"/>
        <v>153.755</v>
      </c>
      <c r="K352" s="26">
        <v>65</v>
      </c>
      <c r="L352" s="26">
        <v>75</v>
      </c>
      <c r="M352" s="26">
        <f t="shared" si="89"/>
        <v>70</v>
      </c>
      <c r="N352" s="27">
        <v>65</v>
      </c>
      <c r="O352" s="27">
        <v>75</v>
      </c>
      <c r="P352" s="27">
        <v>70</v>
      </c>
      <c r="Q352" s="27">
        <f t="shared" si="90"/>
        <v>10</v>
      </c>
      <c r="R352" s="25" t="s">
        <v>240</v>
      </c>
      <c r="S352" s="28">
        <f t="shared" si="91"/>
        <v>1.9300000000000001E-10</v>
      </c>
      <c r="T352" s="28">
        <v>1.9300000000000001E-11</v>
      </c>
      <c r="U352" s="35" t="str">
        <f t="shared" si="92"/>
        <v>-</v>
      </c>
      <c r="V352" s="35" t="s">
        <v>34</v>
      </c>
      <c r="W352" s="29">
        <v>206.07499999999999</v>
      </c>
      <c r="X352" s="25" t="s">
        <v>104</v>
      </c>
      <c r="Y352" s="25" t="s">
        <v>42</v>
      </c>
    </row>
    <row r="353" spans="1:25" ht="16.5">
      <c r="A353" s="209"/>
      <c r="B353" s="25" t="s">
        <v>413</v>
      </c>
      <c r="C353" s="30">
        <v>-68203.297999999995</v>
      </c>
      <c r="D353" s="30">
        <v>5161.8789999999999</v>
      </c>
      <c r="E353" s="30">
        <v>223.28</v>
      </c>
      <c r="F353" s="32">
        <v>34532</v>
      </c>
      <c r="G353" s="32">
        <v>34534</v>
      </c>
      <c r="H353" s="26">
        <v>148.755</v>
      </c>
      <c r="I353" s="26">
        <v>138.755</v>
      </c>
      <c r="J353" s="26">
        <f t="shared" si="88"/>
        <v>143.755</v>
      </c>
      <c r="K353" s="26">
        <v>75</v>
      </c>
      <c r="L353" s="26">
        <v>85</v>
      </c>
      <c r="M353" s="26">
        <f t="shared" si="89"/>
        <v>80</v>
      </c>
      <c r="N353" s="27">
        <v>75</v>
      </c>
      <c r="O353" s="27">
        <v>85</v>
      </c>
      <c r="P353" s="27">
        <v>80</v>
      </c>
      <c r="Q353" s="27">
        <f t="shared" si="90"/>
        <v>10</v>
      </c>
      <c r="R353" s="25" t="s">
        <v>240</v>
      </c>
      <c r="S353" s="28">
        <f t="shared" si="91"/>
        <v>6.3300000000000002E-7</v>
      </c>
      <c r="T353" s="28">
        <v>6.3300000000000004E-8</v>
      </c>
      <c r="U353" s="35" t="str">
        <f t="shared" si="92"/>
        <v>-</v>
      </c>
      <c r="V353" s="35" t="s">
        <v>34</v>
      </c>
      <c r="W353" s="29">
        <v>201.48500000000001</v>
      </c>
      <c r="X353" s="25" t="s">
        <v>110</v>
      </c>
      <c r="Y353" s="25" t="s">
        <v>36</v>
      </c>
    </row>
    <row r="354" spans="1:25" ht="16.5">
      <c r="A354" s="209"/>
      <c r="B354" s="25" t="s">
        <v>414</v>
      </c>
      <c r="C354" s="30">
        <v>-68203.297999999995</v>
      </c>
      <c r="D354" s="30">
        <v>5161.8789999999999</v>
      </c>
      <c r="E354" s="30">
        <v>223.28</v>
      </c>
      <c r="F354" s="32">
        <v>34530</v>
      </c>
      <c r="G354" s="32">
        <v>34532</v>
      </c>
      <c r="H354" s="26">
        <v>138.755</v>
      </c>
      <c r="I354" s="26">
        <v>128.755</v>
      </c>
      <c r="J354" s="26">
        <f t="shared" si="88"/>
        <v>133.755</v>
      </c>
      <c r="K354" s="26">
        <v>85</v>
      </c>
      <c r="L354" s="26">
        <v>95</v>
      </c>
      <c r="M354" s="26">
        <f t="shared" si="89"/>
        <v>90</v>
      </c>
      <c r="N354" s="27">
        <v>85</v>
      </c>
      <c r="O354" s="27">
        <v>95</v>
      </c>
      <c r="P354" s="27">
        <v>90</v>
      </c>
      <c r="Q354" s="27">
        <f t="shared" si="90"/>
        <v>10</v>
      </c>
      <c r="R354" s="25" t="s">
        <v>251</v>
      </c>
      <c r="S354" s="28">
        <f t="shared" si="91"/>
        <v>9.0299999999999997E-7</v>
      </c>
      <c r="T354" s="28">
        <v>9.0299999999999995E-8</v>
      </c>
      <c r="U354" s="35" t="str">
        <f t="shared" si="92"/>
        <v>-</v>
      </c>
      <c r="V354" s="35" t="s">
        <v>34</v>
      </c>
      <c r="W354" s="29">
        <v>201.85499999999999</v>
      </c>
      <c r="X354" s="25" t="s">
        <v>110</v>
      </c>
      <c r="Y354" s="25" t="s">
        <v>36</v>
      </c>
    </row>
    <row r="355" spans="1:25" ht="16.5">
      <c r="A355" s="209"/>
      <c r="B355" s="25" t="s">
        <v>415</v>
      </c>
      <c r="C355" s="30">
        <v>-68203.297999999995</v>
      </c>
      <c r="D355" s="30">
        <v>5161.8789999999999</v>
      </c>
      <c r="E355" s="30">
        <v>223.28</v>
      </c>
      <c r="F355" s="32">
        <v>34549</v>
      </c>
      <c r="G355" s="32">
        <v>34550</v>
      </c>
      <c r="H355" s="26">
        <v>183.755</v>
      </c>
      <c r="I355" s="26">
        <v>179.755</v>
      </c>
      <c r="J355" s="26">
        <f t="shared" si="88"/>
        <v>181.755</v>
      </c>
      <c r="K355" s="26">
        <v>40</v>
      </c>
      <c r="L355" s="26">
        <v>44</v>
      </c>
      <c r="M355" s="26">
        <f t="shared" si="89"/>
        <v>42</v>
      </c>
      <c r="N355" s="27">
        <v>40</v>
      </c>
      <c r="O355" s="27">
        <v>44</v>
      </c>
      <c r="P355" s="27">
        <v>42</v>
      </c>
      <c r="Q355" s="27">
        <f t="shared" si="90"/>
        <v>4</v>
      </c>
      <c r="R355" s="25" t="s">
        <v>270</v>
      </c>
      <c r="S355" s="28">
        <f t="shared" si="91"/>
        <v>3.5839999999999998E-7</v>
      </c>
      <c r="T355" s="28">
        <v>8.9599999999999995E-8</v>
      </c>
      <c r="U355" s="35" t="str">
        <f t="shared" si="92"/>
        <v>-</v>
      </c>
      <c r="V355" s="35" t="s">
        <v>34</v>
      </c>
      <c r="W355" s="29">
        <v>212.30500000000001</v>
      </c>
      <c r="X355" s="25" t="s">
        <v>110</v>
      </c>
      <c r="Y355" s="25" t="s">
        <v>42</v>
      </c>
    </row>
    <row r="356" spans="1:25" ht="16.5">
      <c r="A356" s="209"/>
      <c r="B356" s="25" t="s">
        <v>416</v>
      </c>
      <c r="C356" s="30">
        <v>-68203.297999999995</v>
      </c>
      <c r="D356" s="30">
        <v>5161.8789999999999</v>
      </c>
      <c r="E356" s="30">
        <v>223.28</v>
      </c>
      <c r="F356" s="32">
        <v>34548</v>
      </c>
      <c r="G356" s="32">
        <v>34549</v>
      </c>
      <c r="H356" s="26">
        <v>140.05500000000001</v>
      </c>
      <c r="I356" s="26">
        <v>135.05500000000001</v>
      </c>
      <c r="J356" s="26">
        <f t="shared" si="88"/>
        <v>137.55500000000001</v>
      </c>
      <c r="K356" s="26">
        <v>83.7</v>
      </c>
      <c r="L356" s="26">
        <v>88.7</v>
      </c>
      <c r="M356" s="26">
        <f t="shared" si="89"/>
        <v>86.2</v>
      </c>
      <c r="N356" s="27">
        <v>83.7</v>
      </c>
      <c r="O356" s="27">
        <v>88.7</v>
      </c>
      <c r="P356" s="27">
        <v>86.2</v>
      </c>
      <c r="Q356" s="27">
        <f t="shared" si="90"/>
        <v>5</v>
      </c>
      <c r="R356" s="25" t="s">
        <v>240</v>
      </c>
      <c r="S356" s="28">
        <f t="shared" si="91"/>
        <v>8.3500000000000005E-7</v>
      </c>
      <c r="T356" s="28">
        <v>1.67E-7</v>
      </c>
      <c r="U356" s="35" t="str">
        <f t="shared" si="92"/>
        <v>-</v>
      </c>
      <c r="V356" s="35" t="s">
        <v>34</v>
      </c>
      <c r="W356" s="29">
        <v>192.11500000000001</v>
      </c>
      <c r="X356" s="25" t="s">
        <v>110</v>
      </c>
      <c r="Y356" s="25" t="s">
        <v>36</v>
      </c>
    </row>
    <row r="357" spans="1:25" ht="16.5">
      <c r="A357" s="209"/>
      <c r="B357" s="25" t="s">
        <v>417</v>
      </c>
      <c r="C357" s="30">
        <v>-68203.297999999995</v>
      </c>
      <c r="D357" s="30">
        <v>5161.8789999999999</v>
      </c>
      <c r="E357" s="30">
        <v>223.28</v>
      </c>
      <c r="F357" s="32">
        <v>34730</v>
      </c>
      <c r="G357" s="32">
        <v>34732</v>
      </c>
      <c r="H357" s="26">
        <v>104.355</v>
      </c>
      <c r="I357" s="26">
        <v>97.855000000000004</v>
      </c>
      <c r="J357" s="26">
        <f t="shared" si="88"/>
        <v>101.105</v>
      </c>
      <c r="K357" s="26">
        <v>119.4</v>
      </c>
      <c r="L357" s="26">
        <v>125.9</v>
      </c>
      <c r="M357" s="26">
        <f t="shared" si="89"/>
        <v>122.65</v>
      </c>
      <c r="N357" s="27">
        <v>119.4</v>
      </c>
      <c r="O357" s="27">
        <v>125.9</v>
      </c>
      <c r="P357" s="27">
        <v>122.65</v>
      </c>
      <c r="Q357" s="27">
        <f t="shared" si="90"/>
        <v>6.5</v>
      </c>
      <c r="R357" s="25" t="s">
        <v>65</v>
      </c>
      <c r="S357" s="28">
        <f t="shared" si="91"/>
        <v>2.3985000000000002E-7</v>
      </c>
      <c r="T357" s="28">
        <v>3.69E-8</v>
      </c>
      <c r="U357" s="35" t="str">
        <f t="shared" si="92"/>
        <v>-</v>
      </c>
      <c r="V357" s="35" t="s">
        <v>34</v>
      </c>
      <c r="W357" s="29">
        <v>209.715</v>
      </c>
      <c r="X357" s="25" t="s">
        <v>110</v>
      </c>
      <c r="Y357" s="25" t="s">
        <v>36</v>
      </c>
    </row>
    <row r="358" spans="1:25" ht="16.5">
      <c r="A358" s="209"/>
      <c r="B358" s="25" t="s">
        <v>418</v>
      </c>
      <c r="C358" s="30">
        <v>-68203.297999999995</v>
      </c>
      <c r="D358" s="30">
        <v>5161.8789999999999</v>
      </c>
      <c r="E358" s="30">
        <v>223.28</v>
      </c>
      <c r="F358" s="32">
        <v>34732</v>
      </c>
      <c r="G358" s="32">
        <v>34734</v>
      </c>
      <c r="H358" s="26">
        <v>93.155000000000001</v>
      </c>
      <c r="I358" s="26">
        <v>86.655000000000001</v>
      </c>
      <c r="J358" s="26">
        <f t="shared" si="88"/>
        <v>89.905000000000001</v>
      </c>
      <c r="K358" s="26">
        <v>130.6</v>
      </c>
      <c r="L358" s="26">
        <v>137.1</v>
      </c>
      <c r="M358" s="26">
        <f t="shared" si="89"/>
        <v>133.85</v>
      </c>
      <c r="N358" s="27">
        <v>130.6</v>
      </c>
      <c r="O358" s="27">
        <v>137.1</v>
      </c>
      <c r="P358" s="27">
        <v>133.85</v>
      </c>
      <c r="Q358" s="27">
        <f t="shared" si="90"/>
        <v>6.5</v>
      </c>
      <c r="R358" s="25" t="s">
        <v>65</v>
      </c>
      <c r="S358" s="28">
        <f t="shared" si="91"/>
        <v>4.4070000000000004E-8</v>
      </c>
      <c r="T358" s="28">
        <v>6.7800000000000002E-9</v>
      </c>
      <c r="U358" s="35" t="str">
        <f t="shared" si="92"/>
        <v>-</v>
      </c>
      <c r="V358" s="35" t="s">
        <v>34</v>
      </c>
      <c r="W358" s="29">
        <v>209.94499999999999</v>
      </c>
      <c r="X358" s="25" t="s">
        <v>110</v>
      </c>
      <c r="Y358" s="25" t="s">
        <v>36</v>
      </c>
    </row>
    <row r="359" spans="1:25" ht="16.5">
      <c r="A359" s="209"/>
      <c r="B359" s="25" t="s">
        <v>419</v>
      </c>
      <c r="C359" s="30">
        <v>-68203.297999999995</v>
      </c>
      <c r="D359" s="30">
        <v>5161.8789999999999</v>
      </c>
      <c r="E359" s="30">
        <v>223.28</v>
      </c>
      <c r="F359" s="32">
        <v>34777</v>
      </c>
      <c r="G359" s="32">
        <v>34779</v>
      </c>
      <c r="H359" s="26">
        <v>47.555</v>
      </c>
      <c r="I359" s="26">
        <v>39.555</v>
      </c>
      <c r="J359" s="26">
        <f t="shared" si="88"/>
        <v>43.555</v>
      </c>
      <c r="K359" s="26">
        <v>176.2</v>
      </c>
      <c r="L359" s="26">
        <v>184.2</v>
      </c>
      <c r="M359" s="26">
        <f t="shared" si="89"/>
        <v>180.2</v>
      </c>
      <c r="N359" s="27">
        <v>176.2</v>
      </c>
      <c r="O359" s="27">
        <v>184.2</v>
      </c>
      <c r="P359" s="27">
        <v>180.2</v>
      </c>
      <c r="Q359" s="27">
        <f t="shared" si="90"/>
        <v>8</v>
      </c>
      <c r="R359" s="25" t="s">
        <v>65</v>
      </c>
      <c r="S359" s="28">
        <f t="shared" si="91"/>
        <v>4.8559999999999999E-8</v>
      </c>
      <c r="T359" s="28">
        <v>6.0699999999999999E-9</v>
      </c>
      <c r="U359" s="35" t="str">
        <f t="shared" si="92"/>
        <v>-</v>
      </c>
      <c r="V359" s="35" t="s">
        <v>34</v>
      </c>
      <c r="W359" s="29">
        <v>210.815</v>
      </c>
      <c r="X359" s="25" t="s">
        <v>104</v>
      </c>
      <c r="Y359" s="25" t="s">
        <v>36</v>
      </c>
    </row>
    <row r="360" spans="1:25" ht="16.5">
      <c r="A360" s="209"/>
      <c r="B360" s="25" t="s">
        <v>420</v>
      </c>
      <c r="C360" s="30">
        <v>-68203.297999999995</v>
      </c>
      <c r="D360" s="30">
        <v>5161.8789999999999</v>
      </c>
      <c r="E360" s="30">
        <v>223.28</v>
      </c>
      <c r="F360" s="32">
        <v>34734</v>
      </c>
      <c r="G360" s="32">
        <v>34735</v>
      </c>
      <c r="H360" s="26">
        <v>2.8549999999999898</v>
      </c>
      <c r="I360" s="26">
        <v>-3.6450000000000102</v>
      </c>
      <c r="J360" s="26">
        <f t="shared" si="88"/>
        <v>-0.39500000000001023</v>
      </c>
      <c r="K360" s="26">
        <v>220.9</v>
      </c>
      <c r="L360" s="26">
        <v>227.4</v>
      </c>
      <c r="M360" s="26">
        <f t="shared" si="89"/>
        <v>224.15</v>
      </c>
      <c r="N360" s="27">
        <v>220.9</v>
      </c>
      <c r="O360" s="27">
        <v>227.4</v>
      </c>
      <c r="P360" s="27">
        <v>224.15</v>
      </c>
      <c r="Q360" s="27">
        <f t="shared" si="90"/>
        <v>6.5</v>
      </c>
      <c r="R360" s="25" t="s">
        <v>65</v>
      </c>
      <c r="S360" s="28">
        <f t="shared" si="91"/>
        <v>7.2084999999999998E-5</v>
      </c>
      <c r="T360" s="28">
        <v>1.1090000000000001E-5</v>
      </c>
      <c r="U360" s="35" t="str">
        <f t="shared" si="92"/>
        <v>-</v>
      </c>
      <c r="V360" s="35" t="s">
        <v>34</v>
      </c>
      <c r="W360" s="29">
        <v>209.76499999999999</v>
      </c>
      <c r="X360" s="25" t="s">
        <v>133</v>
      </c>
      <c r="Y360" s="25" t="s">
        <v>421</v>
      </c>
    </row>
    <row r="361" spans="1:25" ht="16.5">
      <c r="A361" s="209"/>
      <c r="B361" s="25" t="s">
        <v>422</v>
      </c>
      <c r="C361" s="30">
        <v>-68203.297999999995</v>
      </c>
      <c r="D361" s="30">
        <v>5161.8789999999999</v>
      </c>
      <c r="E361" s="30">
        <v>223.28</v>
      </c>
      <c r="F361" s="32">
        <v>34735</v>
      </c>
      <c r="G361" s="32">
        <v>34736</v>
      </c>
      <c r="H361" s="26">
        <v>-38.994999999999997</v>
      </c>
      <c r="I361" s="26">
        <v>-45.494999999999997</v>
      </c>
      <c r="J361" s="26">
        <f t="shared" si="88"/>
        <v>-42.244999999999997</v>
      </c>
      <c r="K361" s="26">
        <v>262.75</v>
      </c>
      <c r="L361" s="26">
        <v>269.25</v>
      </c>
      <c r="M361" s="26">
        <f t="shared" si="89"/>
        <v>266</v>
      </c>
      <c r="N361" s="27">
        <v>262.75</v>
      </c>
      <c r="O361" s="27">
        <v>269.25</v>
      </c>
      <c r="P361" s="27">
        <v>266</v>
      </c>
      <c r="Q361" s="27">
        <f t="shared" si="90"/>
        <v>6.5</v>
      </c>
      <c r="R361" s="25" t="s">
        <v>65</v>
      </c>
      <c r="S361" s="28">
        <f t="shared" si="91"/>
        <v>5.8695E-5</v>
      </c>
      <c r="T361" s="28">
        <v>9.0299999999999999E-6</v>
      </c>
      <c r="U361" s="35" t="str">
        <f t="shared" si="92"/>
        <v>-</v>
      </c>
      <c r="V361" s="35" t="s">
        <v>34</v>
      </c>
      <c r="W361" s="29">
        <v>209.60499999999999</v>
      </c>
      <c r="X361" s="25" t="s">
        <v>133</v>
      </c>
      <c r="Y361" s="25" t="s">
        <v>421</v>
      </c>
    </row>
    <row r="362" spans="1:25" ht="16.5">
      <c r="A362" s="209"/>
      <c r="B362" s="25" t="s">
        <v>423</v>
      </c>
      <c r="C362" s="30">
        <v>-68203.297999999995</v>
      </c>
      <c r="D362" s="30">
        <v>5161.8789999999999</v>
      </c>
      <c r="E362" s="30">
        <v>223.28</v>
      </c>
      <c r="F362" s="32">
        <v>34736</v>
      </c>
      <c r="G362" s="32">
        <v>34738</v>
      </c>
      <c r="H362" s="26">
        <v>-91.745000000000005</v>
      </c>
      <c r="I362" s="26">
        <v>-98.245000000000005</v>
      </c>
      <c r="J362" s="26">
        <f t="shared" si="88"/>
        <v>-94.995000000000005</v>
      </c>
      <c r="K362" s="26">
        <v>315.5</v>
      </c>
      <c r="L362" s="26">
        <v>322</v>
      </c>
      <c r="M362" s="26">
        <f t="shared" si="89"/>
        <v>318.75</v>
      </c>
      <c r="N362" s="27">
        <v>315.5</v>
      </c>
      <c r="O362" s="27">
        <v>322</v>
      </c>
      <c r="P362" s="27">
        <v>318.75</v>
      </c>
      <c r="Q362" s="27">
        <f t="shared" si="90"/>
        <v>6.5</v>
      </c>
      <c r="R362" s="25" t="s">
        <v>65</v>
      </c>
      <c r="S362" s="28">
        <f t="shared" si="91"/>
        <v>3.9844999999999997E-7</v>
      </c>
      <c r="T362" s="28">
        <v>6.13E-8</v>
      </c>
      <c r="U362" s="35" t="str">
        <f t="shared" si="92"/>
        <v>-</v>
      </c>
      <c r="V362" s="35" t="s">
        <v>34</v>
      </c>
      <c r="W362" s="29">
        <v>207.01499999999999</v>
      </c>
      <c r="X362" s="25" t="s">
        <v>110</v>
      </c>
      <c r="Y362" s="25" t="s">
        <v>36</v>
      </c>
    </row>
    <row r="363" spans="1:25" ht="16.5">
      <c r="A363" s="209"/>
      <c r="B363" s="25" t="s">
        <v>424</v>
      </c>
      <c r="C363" s="30">
        <v>-68203.297999999995</v>
      </c>
      <c r="D363" s="30">
        <v>5161.8789999999999</v>
      </c>
      <c r="E363" s="30">
        <v>223.28</v>
      </c>
      <c r="F363" s="32">
        <v>34739</v>
      </c>
      <c r="G363" s="32">
        <v>34741</v>
      </c>
      <c r="H363" s="26">
        <v>-140.995</v>
      </c>
      <c r="I363" s="26">
        <v>-147.495</v>
      </c>
      <c r="J363" s="26">
        <f t="shared" si="88"/>
        <v>-144.245</v>
      </c>
      <c r="K363" s="26">
        <v>364.75</v>
      </c>
      <c r="L363" s="26">
        <v>371.25</v>
      </c>
      <c r="M363" s="26">
        <f t="shared" si="89"/>
        <v>368</v>
      </c>
      <c r="N363" s="27">
        <v>364.75</v>
      </c>
      <c r="O363" s="27">
        <v>371.25</v>
      </c>
      <c r="P363" s="27">
        <v>368</v>
      </c>
      <c r="Q363" s="27">
        <f t="shared" si="90"/>
        <v>6.5</v>
      </c>
      <c r="R363" s="25" t="s">
        <v>399</v>
      </c>
      <c r="S363" s="28">
        <f t="shared" si="91"/>
        <v>4.2899999999999999E-7</v>
      </c>
      <c r="T363" s="28">
        <v>6.5999999999999995E-8</v>
      </c>
      <c r="U363" s="35" t="str">
        <f t="shared" si="92"/>
        <v>-</v>
      </c>
      <c r="V363" s="35" t="s">
        <v>34</v>
      </c>
      <c r="W363" s="29">
        <v>206.72499999999999</v>
      </c>
      <c r="X363" s="25" t="s">
        <v>110</v>
      </c>
      <c r="Y363" s="25" t="s">
        <v>36</v>
      </c>
    </row>
    <row r="364" spans="1:25" ht="16.5">
      <c r="A364" s="209"/>
      <c r="B364" s="25" t="s">
        <v>425</v>
      </c>
      <c r="C364" s="30">
        <v>-68203.297999999995</v>
      </c>
      <c r="D364" s="30">
        <v>5161.8789999999999</v>
      </c>
      <c r="E364" s="30">
        <v>223.28</v>
      </c>
      <c r="F364" s="32">
        <v>34741</v>
      </c>
      <c r="G364" s="32">
        <v>34744</v>
      </c>
      <c r="H364" s="26">
        <v>-267.995</v>
      </c>
      <c r="I364" s="26">
        <v>-274.495</v>
      </c>
      <c r="J364" s="26">
        <f t="shared" si="88"/>
        <v>-271.245</v>
      </c>
      <c r="K364" s="26">
        <v>491.75</v>
      </c>
      <c r="L364" s="26">
        <v>498.25</v>
      </c>
      <c r="M364" s="26">
        <f t="shared" si="89"/>
        <v>495</v>
      </c>
      <c r="N364" s="27">
        <v>491.75</v>
      </c>
      <c r="O364" s="27">
        <v>498.25</v>
      </c>
      <c r="P364" s="27">
        <v>495</v>
      </c>
      <c r="Q364" s="27">
        <f t="shared" si="90"/>
        <v>6.5</v>
      </c>
      <c r="R364" s="25" t="s">
        <v>33</v>
      </c>
      <c r="S364" s="28">
        <f t="shared" si="91"/>
        <v>1.0269999999999999E-8</v>
      </c>
      <c r="T364" s="28">
        <v>1.5799999999999999E-9</v>
      </c>
      <c r="U364" s="35" t="str">
        <f t="shared" si="92"/>
        <v>-</v>
      </c>
      <c r="V364" s="35" t="s">
        <v>34</v>
      </c>
      <c r="W364" s="29">
        <v>207.30500000000001</v>
      </c>
      <c r="X364" s="25" t="s">
        <v>104</v>
      </c>
      <c r="Y364" s="25" t="s">
        <v>36</v>
      </c>
    </row>
    <row r="365" spans="1:25" ht="16.5">
      <c r="A365" s="209"/>
      <c r="B365" s="25" t="s">
        <v>426</v>
      </c>
      <c r="C365" s="30">
        <v>-68203.297999999995</v>
      </c>
      <c r="D365" s="30">
        <v>5161.8789999999999</v>
      </c>
      <c r="E365" s="30">
        <v>223.28</v>
      </c>
      <c r="F365" s="32">
        <v>34744</v>
      </c>
      <c r="G365" s="32">
        <v>34746</v>
      </c>
      <c r="H365" s="26">
        <v>-350.745</v>
      </c>
      <c r="I365" s="26">
        <v>-357.245</v>
      </c>
      <c r="J365" s="26">
        <f t="shared" si="88"/>
        <v>-353.995</v>
      </c>
      <c r="K365" s="26">
        <v>574.5</v>
      </c>
      <c r="L365" s="26">
        <v>581</v>
      </c>
      <c r="M365" s="26">
        <f t="shared" si="89"/>
        <v>577.75</v>
      </c>
      <c r="N365" s="27">
        <v>574.5</v>
      </c>
      <c r="O365" s="27">
        <v>581</v>
      </c>
      <c r="P365" s="27">
        <v>577.75</v>
      </c>
      <c r="Q365" s="27">
        <f t="shared" si="90"/>
        <v>6.5</v>
      </c>
      <c r="R365" s="25" t="s">
        <v>33</v>
      </c>
      <c r="S365" s="28">
        <f t="shared" si="91"/>
        <v>5.2975E-9</v>
      </c>
      <c r="T365" s="28">
        <v>8.1499999999999998E-10</v>
      </c>
      <c r="U365" s="35" t="str">
        <f t="shared" si="92"/>
        <v>-</v>
      </c>
      <c r="V365" s="35" t="s">
        <v>34</v>
      </c>
      <c r="W365" s="29">
        <v>204.89500000000001</v>
      </c>
      <c r="X365" s="25" t="s">
        <v>104</v>
      </c>
      <c r="Y365" s="25" t="s">
        <v>42</v>
      </c>
    </row>
    <row r="366" spans="1:25" ht="16.5">
      <c r="A366" s="209"/>
      <c r="B366" s="25" t="s">
        <v>427</v>
      </c>
      <c r="C366" s="30">
        <v>-68203.297999999995</v>
      </c>
      <c r="D366" s="30">
        <v>5161.8789999999999</v>
      </c>
      <c r="E366" s="30">
        <v>223.28</v>
      </c>
      <c r="F366" s="32">
        <v>34746</v>
      </c>
      <c r="G366" s="32">
        <v>34751</v>
      </c>
      <c r="H366" s="26">
        <v>-382.995</v>
      </c>
      <c r="I366" s="26">
        <v>-389.495</v>
      </c>
      <c r="J366" s="26">
        <f t="shared" si="88"/>
        <v>-386.245</v>
      </c>
      <c r="K366" s="26">
        <v>606.75</v>
      </c>
      <c r="L366" s="26">
        <v>613.25</v>
      </c>
      <c r="M366" s="26">
        <f t="shared" si="89"/>
        <v>610</v>
      </c>
      <c r="N366" s="27">
        <v>606.75</v>
      </c>
      <c r="O366" s="27">
        <v>613.25</v>
      </c>
      <c r="P366" s="27">
        <v>610</v>
      </c>
      <c r="Q366" s="27">
        <f t="shared" si="90"/>
        <v>6.5</v>
      </c>
      <c r="R366" s="25" t="s">
        <v>33</v>
      </c>
      <c r="S366" s="28">
        <f t="shared" si="91"/>
        <v>1.2739999999999999E-10</v>
      </c>
      <c r="T366" s="28">
        <v>1.9599999999999999E-11</v>
      </c>
      <c r="U366" s="35" t="str">
        <f t="shared" si="92"/>
        <v>-</v>
      </c>
      <c r="V366" s="35" t="s">
        <v>34</v>
      </c>
      <c r="W366" s="29">
        <v>204.935</v>
      </c>
      <c r="X366" s="25" t="s">
        <v>104</v>
      </c>
      <c r="Y366" s="25" t="s">
        <v>42</v>
      </c>
    </row>
    <row r="367" spans="1:25" ht="16.5">
      <c r="A367" s="209"/>
      <c r="B367" s="25" t="s">
        <v>428</v>
      </c>
      <c r="C367" s="30">
        <v>-68203.297999999995</v>
      </c>
      <c r="D367" s="30">
        <v>5161.8789999999999</v>
      </c>
      <c r="E367" s="30">
        <v>223.28</v>
      </c>
      <c r="F367" s="32">
        <v>34751</v>
      </c>
      <c r="G367" s="32">
        <v>34754</v>
      </c>
      <c r="H367" s="26">
        <v>-427.995</v>
      </c>
      <c r="I367" s="26">
        <v>-434.495</v>
      </c>
      <c r="J367" s="26">
        <f t="shared" si="88"/>
        <v>-431.245</v>
      </c>
      <c r="K367" s="26">
        <v>651.75</v>
      </c>
      <c r="L367" s="26">
        <v>658.25</v>
      </c>
      <c r="M367" s="26">
        <f t="shared" si="89"/>
        <v>655</v>
      </c>
      <c r="N367" s="27">
        <v>651.75</v>
      </c>
      <c r="O367" s="27">
        <v>658.25</v>
      </c>
      <c r="P367" s="27">
        <v>655</v>
      </c>
      <c r="Q367" s="27">
        <f t="shared" si="90"/>
        <v>6.5</v>
      </c>
      <c r="R367" s="25" t="s">
        <v>33</v>
      </c>
      <c r="S367" s="28">
        <f t="shared" si="91"/>
        <v>4.4134999999999998E-11</v>
      </c>
      <c r="T367" s="28">
        <v>6.7899999999999999E-12</v>
      </c>
      <c r="U367" s="35" t="str">
        <f t="shared" si="92"/>
        <v>-</v>
      </c>
      <c r="V367" s="35" t="s">
        <v>34</v>
      </c>
      <c r="W367" s="29">
        <v>203.39500000000001</v>
      </c>
      <c r="X367" s="25" t="s">
        <v>104</v>
      </c>
      <c r="Y367" s="25" t="s">
        <v>42</v>
      </c>
    </row>
    <row r="368" spans="1:25" ht="16.5">
      <c r="A368" s="209"/>
      <c r="B368" s="25" t="s">
        <v>429</v>
      </c>
      <c r="C368" s="30">
        <v>-68203.297999999995</v>
      </c>
      <c r="D368" s="30">
        <v>5161.8789999999999</v>
      </c>
      <c r="E368" s="30">
        <v>223.28</v>
      </c>
      <c r="F368" s="32">
        <v>34754</v>
      </c>
      <c r="G368" s="32">
        <v>34762</v>
      </c>
      <c r="H368" s="26">
        <v>-497.84500000000003</v>
      </c>
      <c r="I368" s="26">
        <v>-504.34500000000003</v>
      </c>
      <c r="J368" s="26">
        <f t="shared" si="88"/>
        <v>-501.09500000000003</v>
      </c>
      <c r="K368" s="26">
        <v>721.6</v>
      </c>
      <c r="L368" s="26">
        <v>728.1</v>
      </c>
      <c r="M368" s="26">
        <f t="shared" si="89"/>
        <v>724.85</v>
      </c>
      <c r="N368" s="27">
        <v>721.6</v>
      </c>
      <c r="O368" s="27">
        <v>728.1</v>
      </c>
      <c r="P368" s="27">
        <v>724.85</v>
      </c>
      <c r="Q368" s="27">
        <f t="shared" si="90"/>
        <v>6.5</v>
      </c>
      <c r="R368" s="25" t="s">
        <v>389</v>
      </c>
      <c r="S368" s="28">
        <f t="shared" si="91"/>
        <v>1.157E-8</v>
      </c>
      <c r="T368" s="28">
        <v>1.7800000000000001E-9</v>
      </c>
      <c r="U368" s="35" t="str">
        <f t="shared" si="92"/>
        <v>-</v>
      </c>
      <c r="V368" s="35" t="s">
        <v>34</v>
      </c>
      <c r="W368" s="29">
        <v>205.375</v>
      </c>
      <c r="X368" s="25" t="s">
        <v>110</v>
      </c>
      <c r="Y368" s="25" t="s">
        <v>36</v>
      </c>
    </row>
    <row r="369" spans="1:25" ht="16.5">
      <c r="A369" s="209"/>
      <c r="B369" s="25" t="s">
        <v>430</v>
      </c>
      <c r="C369" s="30">
        <v>-68203.297999999995</v>
      </c>
      <c r="D369" s="30">
        <v>5161.8789999999999</v>
      </c>
      <c r="E369" s="30">
        <v>223.28</v>
      </c>
      <c r="F369" s="32">
        <v>34762</v>
      </c>
      <c r="G369" s="32">
        <v>34764</v>
      </c>
      <c r="H369" s="26">
        <v>-518.94500000000005</v>
      </c>
      <c r="I369" s="26">
        <v>-525.44500000000005</v>
      </c>
      <c r="J369" s="26">
        <f t="shared" si="88"/>
        <v>-522.19500000000005</v>
      </c>
      <c r="K369" s="26">
        <v>742.7</v>
      </c>
      <c r="L369" s="26">
        <v>749.2</v>
      </c>
      <c r="M369" s="26">
        <f t="shared" si="89"/>
        <v>745.95</v>
      </c>
      <c r="N369" s="27">
        <v>742.7</v>
      </c>
      <c r="O369" s="27">
        <v>749.2</v>
      </c>
      <c r="P369" s="27">
        <v>745.95</v>
      </c>
      <c r="Q369" s="27">
        <f t="shared" si="90"/>
        <v>6.5</v>
      </c>
      <c r="R369" s="25" t="s">
        <v>389</v>
      </c>
      <c r="S369" s="28">
        <f t="shared" si="91"/>
        <v>2.5090000000000002E-8</v>
      </c>
      <c r="T369" s="28">
        <v>3.8600000000000003E-9</v>
      </c>
      <c r="U369" s="35" t="str">
        <f t="shared" si="92"/>
        <v>-</v>
      </c>
      <c r="V369" s="35" t="s">
        <v>34</v>
      </c>
      <c r="W369" s="29">
        <v>204.565</v>
      </c>
      <c r="X369" s="25" t="s">
        <v>104</v>
      </c>
      <c r="Y369" s="25" t="s">
        <v>36</v>
      </c>
    </row>
    <row r="370" spans="1:25" ht="16.5">
      <c r="A370" s="209"/>
      <c r="B370" s="25" t="s">
        <v>431</v>
      </c>
      <c r="C370" s="30">
        <v>-68203.297999999995</v>
      </c>
      <c r="D370" s="30">
        <v>5161.8789999999999</v>
      </c>
      <c r="E370" s="30">
        <v>223.28</v>
      </c>
      <c r="F370" s="32">
        <v>34764</v>
      </c>
      <c r="G370" s="32">
        <v>34766</v>
      </c>
      <c r="H370" s="26">
        <v>-561.995</v>
      </c>
      <c r="I370" s="26">
        <v>-568.495</v>
      </c>
      <c r="J370" s="26">
        <f t="shared" si="88"/>
        <v>-565.245</v>
      </c>
      <c r="K370" s="26">
        <v>785.75</v>
      </c>
      <c r="L370" s="26">
        <v>792.25</v>
      </c>
      <c r="M370" s="26">
        <f t="shared" si="89"/>
        <v>789</v>
      </c>
      <c r="N370" s="27">
        <v>785.75</v>
      </c>
      <c r="O370" s="27">
        <v>792.25</v>
      </c>
      <c r="P370" s="27">
        <v>789</v>
      </c>
      <c r="Q370" s="27">
        <f t="shared" si="90"/>
        <v>6.5</v>
      </c>
      <c r="R370" s="25" t="s">
        <v>389</v>
      </c>
      <c r="S370" s="28">
        <f t="shared" si="91"/>
        <v>7.2150000000000004E-9</v>
      </c>
      <c r="T370" s="28">
        <v>1.1100000000000001E-9</v>
      </c>
      <c r="U370" s="35" t="str">
        <f t="shared" si="92"/>
        <v>-</v>
      </c>
      <c r="V370" s="35" t="s">
        <v>34</v>
      </c>
      <c r="W370" s="29">
        <v>205.47499999999999</v>
      </c>
      <c r="X370" s="25" t="s">
        <v>104</v>
      </c>
      <c r="Y370" s="25" t="s">
        <v>42</v>
      </c>
    </row>
    <row r="371" spans="1:25" ht="16.5">
      <c r="A371" s="209"/>
      <c r="B371" s="25" t="s">
        <v>432</v>
      </c>
      <c r="C371" s="30">
        <v>-68203.297999999995</v>
      </c>
      <c r="D371" s="30">
        <v>5161.8789999999999</v>
      </c>
      <c r="E371" s="30">
        <v>223.28</v>
      </c>
      <c r="F371" s="32">
        <v>34767</v>
      </c>
      <c r="G371" s="32">
        <v>34769</v>
      </c>
      <c r="H371" s="26">
        <v>-635.245</v>
      </c>
      <c r="I371" s="26">
        <v>-641.745</v>
      </c>
      <c r="J371" s="26">
        <f t="shared" si="88"/>
        <v>-638.495</v>
      </c>
      <c r="K371" s="26">
        <v>859</v>
      </c>
      <c r="L371" s="26">
        <v>865.5</v>
      </c>
      <c r="M371" s="26">
        <f t="shared" si="89"/>
        <v>862.25</v>
      </c>
      <c r="N371" s="27">
        <v>859</v>
      </c>
      <c r="O371" s="27">
        <v>865.5</v>
      </c>
      <c r="P371" s="27">
        <v>862.25</v>
      </c>
      <c r="Q371" s="27">
        <f t="shared" si="90"/>
        <v>6.5</v>
      </c>
      <c r="R371" s="25" t="s">
        <v>389</v>
      </c>
      <c r="S371" s="28">
        <f t="shared" si="91"/>
        <v>1.3909999999999999E-7</v>
      </c>
      <c r="T371" s="28">
        <v>2.14E-8</v>
      </c>
      <c r="U371" s="35" t="str">
        <f t="shared" si="92"/>
        <v>-</v>
      </c>
      <c r="V371" s="35" t="s">
        <v>34</v>
      </c>
      <c r="W371" s="29">
        <v>203.655</v>
      </c>
      <c r="X371" s="25" t="s">
        <v>110</v>
      </c>
      <c r="Y371" s="25" t="s">
        <v>36</v>
      </c>
    </row>
    <row r="372" spans="1:25" ht="16.5">
      <c r="A372" s="209"/>
      <c r="B372" s="25" t="s">
        <v>433</v>
      </c>
      <c r="C372" s="30">
        <v>-68203.297999999995</v>
      </c>
      <c r="D372" s="30">
        <v>5161.8789999999999</v>
      </c>
      <c r="E372" s="30">
        <v>223.28</v>
      </c>
      <c r="F372" s="32">
        <v>34713</v>
      </c>
      <c r="G372" s="32">
        <v>34719</v>
      </c>
      <c r="H372" s="26">
        <v>-665.745</v>
      </c>
      <c r="I372" s="26">
        <v>-692.245</v>
      </c>
      <c r="J372" s="26">
        <f t="shared" si="88"/>
        <v>-678.995</v>
      </c>
      <c r="K372" s="26">
        <v>889.5</v>
      </c>
      <c r="L372" s="26">
        <v>916</v>
      </c>
      <c r="M372" s="26">
        <f t="shared" si="89"/>
        <v>902.75</v>
      </c>
      <c r="N372" s="27">
        <v>889.5</v>
      </c>
      <c r="O372" s="27">
        <v>916</v>
      </c>
      <c r="P372" s="27">
        <v>902.75</v>
      </c>
      <c r="Q372" s="27">
        <f t="shared" si="90"/>
        <v>26.5</v>
      </c>
      <c r="R372" s="25" t="s">
        <v>434</v>
      </c>
      <c r="S372" s="28">
        <f t="shared" si="91"/>
        <v>7.2080000000000008E-8</v>
      </c>
      <c r="T372" s="28">
        <v>2.7200000000000001E-9</v>
      </c>
      <c r="U372" s="35" t="str">
        <f t="shared" si="92"/>
        <v>-</v>
      </c>
      <c r="V372" s="35" t="s">
        <v>34</v>
      </c>
      <c r="W372" s="29">
        <v>230.08500000000001</v>
      </c>
      <c r="X372" s="25" t="s">
        <v>110</v>
      </c>
      <c r="Y372" s="25" t="s">
        <v>36</v>
      </c>
    </row>
    <row r="373" spans="1:25" ht="16.5">
      <c r="A373" s="209"/>
      <c r="B373" s="25" t="s">
        <v>435</v>
      </c>
      <c r="C373" s="30">
        <v>-68203.297999999995</v>
      </c>
      <c r="D373" s="30">
        <v>5161.8789999999999</v>
      </c>
      <c r="E373" s="30">
        <v>223.28</v>
      </c>
      <c r="F373" s="32">
        <v>34722</v>
      </c>
      <c r="G373" s="32">
        <v>34729</v>
      </c>
      <c r="H373" s="26">
        <v>-693.04499999999996</v>
      </c>
      <c r="I373" s="26">
        <v>-707.54499999999996</v>
      </c>
      <c r="J373" s="26">
        <f t="shared" si="88"/>
        <v>-700.29499999999996</v>
      </c>
      <c r="K373" s="26">
        <v>916.8</v>
      </c>
      <c r="L373" s="26">
        <v>931.3</v>
      </c>
      <c r="M373" s="26">
        <f t="shared" si="89"/>
        <v>924.05</v>
      </c>
      <c r="N373" s="27">
        <v>916.8</v>
      </c>
      <c r="O373" s="27">
        <v>931.3</v>
      </c>
      <c r="P373" s="27">
        <v>924.05</v>
      </c>
      <c r="Q373" s="27">
        <f t="shared" si="90"/>
        <v>14.5</v>
      </c>
      <c r="R373" s="25" t="s">
        <v>389</v>
      </c>
      <c r="S373" s="28">
        <f t="shared" si="91"/>
        <v>3.7410000000000003E-6</v>
      </c>
      <c r="T373" s="28">
        <v>2.5800000000000001E-7</v>
      </c>
      <c r="U373" s="35" t="str">
        <f t="shared" si="92"/>
        <v>-</v>
      </c>
      <c r="V373" s="35" t="s">
        <v>34</v>
      </c>
      <c r="W373" s="29">
        <v>229.54499999999999</v>
      </c>
      <c r="X373" s="25" t="s">
        <v>110</v>
      </c>
      <c r="Y373" s="25" t="s">
        <v>36</v>
      </c>
    </row>
    <row r="374" spans="1:25" ht="16.5">
      <c r="A374" s="209"/>
      <c r="B374" s="25" t="s">
        <v>436</v>
      </c>
      <c r="C374" s="30">
        <v>-68203.297999999995</v>
      </c>
      <c r="D374" s="30">
        <v>5161.8789999999999</v>
      </c>
      <c r="E374" s="30">
        <v>223.28</v>
      </c>
      <c r="F374" s="32">
        <v>34707</v>
      </c>
      <c r="G374" s="32">
        <v>34713</v>
      </c>
      <c r="H374" s="26">
        <v>-708.745</v>
      </c>
      <c r="I374" s="26">
        <v>-735.245</v>
      </c>
      <c r="J374" s="26">
        <f t="shared" si="88"/>
        <v>-721.995</v>
      </c>
      <c r="K374" s="26">
        <v>932.5</v>
      </c>
      <c r="L374" s="26">
        <v>959</v>
      </c>
      <c r="M374" s="26">
        <f t="shared" si="89"/>
        <v>945.75</v>
      </c>
      <c r="N374" s="27">
        <v>932.5</v>
      </c>
      <c r="O374" s="27">
        <v>959</v>
      </c>
      <c r="P374" s="27">
        <v>945.75</v>
      </c>
      <c r="Q374" s="27">
        <f t="shared" si="90"/>
        <v>26.5</v>
      </c>
      <c r="R374" s="25" t="s">
        <v>389</v>
      </c>
      <c r="S374" s="28">
        <f t="shared" si="91"/>
        <v>2.0829E-5</v>
      </c>
      <c r="T374" s="28">
        <v>7.8599999999999997E-7</v>
      </c>
      <c r="U374" s="35" t="str">
        <f t="shared" si="92"/>
        <v>-</v>
      </c>
      <c r="V374" s="35" t="s">
        <v>34</v>
      </c>
      <c r="W374" s="29">
        <v>228.995</v>
      </c>
      <c r="X374" s="25" t="s">
        <v>110</v>
      </c>
      <c r="Y374" s="25" t="s">
        <v>36</v>
      </c>
    </row>
    <row r="375" spans="1:25" ht="16.5">
      <c r="A375" s="209"/>
      <c r="B375" s="25" t="s">
        <v>437</v>
      </c>
      <c r="C375" s="30">
        <v>-68203.297999999995</v>
      </c>
      <c r="D375" s="30">
        <v>5161.8789999999999</v>
      </c>
      <c r="E375" s="30">
        <v>223.28</v>
      </c>
      <c r="F375" s="32">
        <v>34769</v>
      </c>
      <c r="G375" s="32">
        <v>34772</v>
      </c>
      <c r="H375" s="26">
        <v>-736.54499999999996</v>
      </c>
      <c r="I375" s="26">
        <v>-743.04499999999996</v>
      </c>
      <c r="J375" s="26">
        <f t="shared" si="88"/>
        <v>-739.79499999999996</v>
      </c>
      <c r="K375" s="26">
        <v>960.3</v>
      </c>
      <c r="L375" s="26">
        <v>966.8</v>
      </c>
      <c r="M375" s="26">
        <f t="shared" si="89"/>
        <v>963.55</v>
      </c>
      <c r="N375" s="27">
        <v>960.3</v>
      </c>
      <c r="O375" s="27">
        <v>966.8</v>
      </c>
      <c r="P375" s="27">
        <v>963.55</v>
      </c>
      <c r="Q375" s="27">
        <f t="shared" si="90"/>
        <v>6.5</v>
      </c>
      <c r="R375" s="25" t="s">
        <v>389</v>
      </c>
      <c r="S375" s="28">
        <f t="shared" si="91"/>
        <v>2.3790000000000001E-5</v>
      </c>
      <c r="T375" s="28">
        <v>3.6600000000000001E-6</v>
      </c>
      <c r="U375" s="35" t="str">
        <f t="shared" si="92"/>
        <v>-</v>
      </c>
      <c r="V375" s="35" t="s">
        <v>34</v>
      </c>
      <c r="W375" s="29">
        <v>228.04499999999999</v>
      </c>
      <c r="X375" s="25" t="s">
        <v>110</v>
      </c>
      <c r="Y375" s="25" t="s">
        <v>36</v>
      </c>
    </row>
    <row r="376" spans="1:25" ht="16.5">
      <c r="A376" s="209"/>
      <c r="B376" s="25" t="s">
        <v>438</v>
      </c>
      <c r="C376" s="30">
        <v>-68203.297999999995</v>
      </c>
      <c r="D376" s="30">
        <v>5161.8789999999999</v>
      </c>
      <c r="E376" s="30">
        <v>223.28</v>
      </c>
      <c r="F376" s="32">
        <v>34772</v>
      </c>
      <c r="G376" s="32">
        <v>34775</v>
      </c>
      <c r="H376" s="26">
        <v>-752.94500000000005</v>
      </c>
      <c r="I376" s="26">
        <v>-759.44500000000005</v>
      </c>
      <c r="J376" s="26">
        <f t="shared" si="88"/>
        <v>-756.19500000000005</v>
      </c>
      <c r="K376" s="26">
        <v>976.7</v>
      </c>
      <c r="L376" s="26">
        <v>983.2</v>
      </c>
      <c r="M376" s="26">
        <f t="shared" si="89"/>
        <v>979.95</v>
      </c>
      <c r="N376" s="27">
        <v>976.7</v>
      </c>
      <c r="O376" s="27">
        <v>983.2</v>
      </c>
      <c r="P376" s="27">
        <v>979.95</v>
      </c>
      <c r="Q376" s="27">
        <f t="shared" si="90"/>
        <v>6.5</v>
      </c>
      <c r="R376" s="25" t="s">
        <v>389</v>
      </c>
      <c r="S376" s="28">
        <f t="shared" si="91"/>
        <v>1.9239999999999999E-5</v>
      </c>
      <c r="T376" s="28">
        <v>2.96E-6</v>
      </c>
      <c r="U376" s="35" t="str">
        <f t="shared" si="92"/>
        <v>-</v>
      </c>
      <c r="V376" s="35" t="s">
        <v>34</v>
      </c>
      <c r="W376" s="29">
        <v>224.375</v>
      </c>
      <c r="X376" s="25" t="s">
        <v>110</v>
      </c>
      <c r="Y376" s="25" t="s">
        <v>36</v>
      </c>
    </row>
    <row r="377" spans="1:25" ht="16.5">
      <c r="A377" s="209"/>
      <c r="B377" s="25" t="s">
        <v>439</v>
      </c>
      <c r="C377" s="30">
        <v>-68203.297999999995</v>
      </c>
      <c r="D377" s="30">
        <v>5161.8789999999999</v>
      </c>
      <c r="E377" s="30">
        <v>223.28</v>
      </c>
      <c r="F377" s="32">
        <v>34551</v>
      </c>
      <c r="G377" s="34">
        <v>34554</v>
      </c>
      <c r="H377" s="26">
        <v>178.755</v>
      </c>
      <c r="I377" s="26">
        <v>121.755</v>
      </c>
      <c r="J377" s="26">
        <f t="shared" si="88"/>
        <v>150.255</v>
      </c>
      <c r="K377" s="26">
        <v>45</v>
      </c>
      <c r="L377" s="26">
        <v>102</v>
      </c>
      <c r="M377" s="26">
        <f t="shared" si="89"/>
        <v>73.5</v>
      </c>
      <c r="N377" s="27">
        <v>45</v>
      </c>
      <c r="O377" s="27">
        <v>102</v>
      </c>
      <c r="P377" s="27">
        <v>73.5</v>
      </c>
      <c r="Q377" s="27">
        <f t="shared" si="90"/>
        <v>57</v>
      </c>
      <c r="R377" s="25" t="s">
        <v>440</v>
      </c>
      <c r="S377" s="28">
        <v>4.2799999999999997E-6</v>
      </c>
      <c r="T377" s="28">
        <v>7.5087719298245611E-8</v>
      </c>
      <c r="U377" s="35" t="str">
        <f t="shared" si="92"/>
        <v>-</v>
      </c>
      <c r="V377" s="35" t="s">
        <v>34</v>
      </c>
      <c r="W377" s="29">
        <v>201.69499999999999</v>
      </c>
      <c r="X377" s="25" t="s">
        <v>394</v>
      </c>
      <c r="Y377" s="25" t="s">
        <v>395</v>
      </c>
    </row>
    <row r="378" spans="1:25" ht="16.5">
      <c r="A378" s="209"/>
      <c r="B378" s="25" t="s">
        <v>441</v>
      </c>
      <c r="C378" s="30">
        <v>-68203.297999999995</v>
      </c>
      <c r="D378" s="30">
        <v>5161.8789999999999</v>
      </c>
      <c r="E378" s="30">
        <v>223.28</v>
      </c>
      <c r="F378" s="32">
        <v>34573</v>
      </c>
      <c r="G378" s="32">
        <v>34577</v>
      </c>
      <c r="H378" s="26">
        <v>118.755</v>
      </c>
      <c r="I378" s="26">
        <v>23.754999999999999</v>
      </c>
      <c r="J378" s="26">
        <f t="shared" si="88"/>
        <v>71.254999999999995</v>
      </c>
      <c r="K378" s="26">
        <v>105</v>
      </c>
      <c r="L378" s="26">
        <v>200</v>
      </c>
      <c r="M378" s="26">
        <f t="shared" si="89"/>
        <v>152.5</v>
      </c>
      <c r="N378" s="27">
        <v>105</v>
      </c>
      <c r="O378" s="27">
        <v>200</v>
      </c>
      <c r="P378" s="27">
        <v>152.5</v>
      </c>
      <c r="Q378" s="27">
        <f t="shared" si="90"/>
        <v>95</v>
      </c>
      <c r="R378" s="25" t="s">
        <v>65</v>
      </c>
      <c r="S378" s="28">
        <f>T378*Q378</f>
        <v>2.3999999999999997E-5</v>
      </c>
      <c r="T378" s="28">
        <v>2.5263157894736841E-7</v>
      </c>
      <c r="U378" s="35" t="str">
        <f t="shared" si="92"/>
        <v>-</v>
      </c>
      <c r="V378" s="35" t="s">
        <v>34</v>
      </c>
      <c r="W378" s="29">
        <v>200.995</v>
      </c>
      <c r="X378" s="25" t="s">
        <v>394</v>
      </c>
      <c r="Y378" s="25" t="s">
        <v>395</v>
      </c>
    </row>
    <row r="379" spans="1:25" ht="16.5">
      <c r="A379" s="209"/>
      <c r="B379" s="25" t="s">
        <v>442</v>
      </c>
      <c r="C379" s="30">
        <v>-68203.297999999995</v>
      </c>
      <c r="D379" s="30">
        <v>5161.8789999999999</v>
      </c>
      <c r="E379" s="30">
        <v>223.28</v>
      </c>
      <c r="F379" s="32">
        <v>34583</v>
      </c>
      <c r="G379" s="32">
        <v>34587</v>
      </c>
      <c r="H379" s="26">
        <f>E379-K379</f>
        <v>27.28</v>
      </c>
      <c r="I379" s="26">
        <f>E379-L379</f>
        <v>-76.72</v>
      </c>
      <c r="J379" s="26">
        <f t="shared" si="88"/>
        <v>-24.72</v>
      </c>
      <c r="K379" s="26">
        <v>196</v>
      </c>
      <c r="L379" s="26">
        <v>300</v>
      </c>
      <c r="M379" s="26">
        <f t="shared" si="89"/>
        <v>248</v>
      </c>
      <c r="N379" s="27">
        <v>196</v>
      </c>
      <c r="O379" s="27">
        <v>300</v>
      </c>
      <c r="P379" s="27">
        <v>248</v>
      </c>
      <c r="Q379" s="27">
        <f t="shared" si="90"/>
        <v>104</v>
      </c>
      <c r="R379" s="25" t="s">
        <v>65</v>
      </c>
      <c r="S379" s="28">
        <f>T379*Q379</f>
        <v>6.7000000000000002E-5</v>
      </c>
      <c r="T379" s="28">
        <v>6.4423076923076929E-7</v>
      </c>
      <c r="U379" s="35" t="str">
        <f t="shared" si="92"/>
        <v>-</v>
      </c>
      <c r="V379" s="35" t="s">
        <v>34</v>
      </c>
      <c r="W379" s="29">
        <v>202.745</v>
      </c>
      <c r="X379" s="25" t="s">
        <v>394</v>
      </c>
      <c r="Y379" s="25" t="s">
        <v>395</v>
      </c>
    </row>
    <row r="380" spans="1:25" ht="16.5">
      <c r="A380" s="209"/>
      <c r="B380" s="25" t="s">
        <v>443</v>
      </c>
      <c r="C380" s="30">
        <v>-68203.297999999995</v>
      </c>
      <c r="D380" s="30">
        <v>5161.8789999999999</v>
      </c>
      <c r="E380" s="30">
        <v>223.28</v>
      </c>
      <c r="F380" s="32">
        <v>34591</v>
      </c>
      <c r="G380" s="32">
        <v>34596</v>
      </c>
      <c r="H380" s="26">
        <f>E380-K380</f>
        <v>-76.72</v>
      </c>
      <c r="I380" s="26">
        <f>E380-L380</f>
        <v>-176.72</v>
      </c>
      <c r="J380" s="26">
        <f t="shared" si="88"/>
        <v>-126.72</v>
      </c>
      <c r="K380" s="26">
        <v>300</v>
      </c>
      <c r="L380" s="26">
        <v>400</v>
      </c>
      <c r="M380" s="26">
        <f t="shared" si="89"/>
        <v>350</v>
      </c>
      <c r="N380" s="27">
        <v>300</v>
      </c>
      <c r="O380" s="27">
        <v>400</v>
      </c>
      <c r="P380" s="27">
        <v>350</v>
      </c>
      <c r="Q380" s="27">
        <f t="shared" si="90"/>
        <v>100</v>
      </c>
      <c r="R380" s="25" t="s">
        <v>399</v>
      </c>
      <c r="S380" s="28">
        <v>2.2000000000000001E-6</v>
      </c>
      <c r="T380" s="28">
        <v>2.0657276995305164E-8</v>
      </c>
      <c r="U380" s="35" t="str">
        <f t="shared" si="92"/>
        <v>-</v>
      </c>
      <c r="V380" s="35" t="s">
        <v>34</v>
      </c>
      <c r="W380" s="29">
        <v>203.72499999999999</v>
      </c>
      <c r="X380" s="25" t="s">
        <v>394</v>
      </c>
      <c r="Y380" s="25" t="s">
        <v>395</v>
      </c>
    </row>
    <row r="381" spans="1:25" ht="16.5">
      <c r="A381" s="209"/>
      <c r="B381" s="25" t="s">
        <v>444</v>
      </c>
      <c r="C381" s="30">
        <v>-68203.297999999995</v>
      </c>
      <c r="D381" s="30">
        <v>5161.8789999999999</v>
      </c>
      <c r="E381" s="30">
        <v>223.28</v>
      </c>
      <c r="F381" s="32">
        <v>34601</v>
      </c>
      <c r="G381" s="32">
        <v>34608</v>
      </c>
      <c r="H381" s="26">
        <v>-169.745</v>
      </c>
      <c r="I381" s="26">
        <v>-276.245</v>
      </c>
      <c r="J381" s="26">
        <f t="shared" si="88"/>
        <v>-222.995</v>
      </c>
      <c r="K381" s="26">
        <v>393.5</v>
      </c>
      <c r="L381" s="26">
        <v>500</v>
      </c>
      <c r="M381" s="26">
        <f t="shared" si="89"/>
        <v>446.75</v>
      </c>
      <c r="N381" s="27">
        <v>393.5</v>
      </c>
      <c r="O381" s="27">
        <v>500</v>
      </c>
      <c r="P381" s="27">
        <v>446.75</v>
      </c>
      <c r="Q381" s="27">
        <f t="shared" si="90"/>
        <v>106.5</v>
      </c>
      <c r="R381" s="25" t="s">
        <v>33</v>
      </c>
      <c r="S381" s="28">
        <f>T381*Q381</f>
        <v>1.1000000000000001E-6</v>
      </c>
      <c r="T381" s="28">
        <v>1.0328638497652582E-8</v>
      </c>
      <c r="U381" s="35" t="str">
        <f t="shared" si="92"/>
        <v>-</v>
      </c>
      <c r="V381" s="35" t="s">
        <v>34</v>
      </c>
      <c r="W381" s="29">
        <v>204.48500000000001</v>
      </c>
      <c r="X381" s="25" t="s">
        <v>394</v>
      </c>
      <c r="Y381" s="25" t="s">
        <v>395</v>
      </c>
    </row>
    <row r="382" spans="1:25" ht="16.5">
      <c r="A382" s="209"/>
      <c r="B382" s="25" t="s">
        <v>445</v>
      </c>
      <c r="C382" s="30">
        <v>-68203.297999999995</v>
      </c>
      <c r="D382" s="30">
        <v>5161.8789999999999</v>
      </c>
      <c r="E382" s="30">
        <v>223.28</v>
      </c>
      <c r="F382" s="32">
        <v>34611</v>
      </c>
      <c r="G382" s="32">
        <v>34615</v>
      </c>
      <c r="H382" s="26">
        <v>-269.745</v>
      </c>
      <c r="I382" s="26">
        <v>-376.245</v>
      </c>
      <c r="J382" s="26">
        <f t="shared" si="88"/>
        <v>-322.995</v>
      </c>
      <c r="K382" s="26">
        <v>493.5</v>
      </c>
      <c r="L382" s="26">
        <v>600</v>
      </c>
      <c r="M382" s="26">
        <f t="shared" si="89"/>
        <v>546.75</v>
      </c>
      <c r="N382" s="27">
        <v>493.5</v>
      </c>
      <c r="O382" s="27">
        <v>600</v>
      </c>
      <c r="P382" s="27">
        <v>546.75</v>
      </c>
      <c r="Q382" s="27">
        <f t="shared" si="90"/>
        <v>106.5</v>
      </c>
      <c r="R382" s="25" t="s">
        <v>33</v>
      </c>
      <c r="S382" s="28">
        <f>T382*Q382</f>
        <v>1.1000000000000001E-6</v>
      </c>
      <c r="T382" s="28">
        <v>1.0328638497652582E-8</v>
      </c>
      <c r="U382" s="35" t="str">
        <f t="shared" si="92"/>
        <v>-</v>
      </c>
      <c r="V382" s="35" t="s">
        <v>34</v>
      </c>
      <c r="W382" s="29">
        <v>204.70500000000001</v>
      </c>
      <c r="X382" s="25" t="s">
        <v>394</v>
      </c>
      <c r="Y382" s="25" t="s">
        <v>395</v>
      </c>
    </row>
    <row r="383" spans="1:25" ht="16.5">
      <c r="A383" s="209"/>
      <c r="B383" s="25" t="s">
        <v>446</v>
      </c>
      <c r="C383" s="30">
        <v>-68203.297999999995</v>
      </c>
      <c r="D383" s="30">
        <v>5161.8789999999999</v>
      </c>
      <c r="E383" s="30">
        <v>223.28</v>
      </c>
      <c r="F383" s="32">
        <v>34621</v>
      </c>
      <c r="G383" s="32">
        <v>34628</v>
      </c>
      <c r="H383" s="26">
        <v>-371.245</v>
      </c>
      <c r="I383" s="26">
        <v>-476.245</v>
      </c>
      <c r="J383" s="26">
        <f t="shared" si="88"/>
        <v>-423.745</v>
      </c>
      <c r="K383" s="26">
        <v>595</v>
      </c>
      <c r="L383" s="26">
        <v>700</v>
      </c>
      <c r="M383" s="26">
        <f t="shared" si="89"/>
        <v>647.5</v>
      </c>
      <c r="N383" s="27">
        <v>595</v>
      </c>
      <c r="O383" s="27">
        <v>700</v>
      </c>
      <c r="P383" s="27">
        <v>647.5</v>
      </c>
      <c r="Q383" s="27">
        <f t="shared" si="90"/>
        <v>105</v>
      </c>
      <c r="R383" s="25" t="s">
        <v>33</v>
      </c>
      <c r="S383" s="28">
        <f>T383*Q383</f>
        <v>1.3999999999999999E-6</v>
      </c>
      <c r="T383" s="28">
        <v>1.3333333333333332E-8</v>
      </c>
      <c r="U383" s="35" t="str">
        <f t="shared" si="92"/>
        <v>-</v>
      </c>
      <c r="V383" s="35" t="s">
        <v>34</v>
      </c>
      <c r="W383" s="29">
        <v>205.16499999999999</v>
      </c>
      <c r="X383" s="25" t="s">
        <v>394</v>
      </c>
      <c r="Y383" s="25" t="s">
        <v>395</v>
      </c>
    </row>
    <row r="384" spans="1:25" ht="16.5">
      <c r="A384" s="209"/>
      <c r="B384" s="25" t="s">
        <v>447</v>
      </c>
      <c r="C384" s="30">
        <v>-68203.297999999995</v>
      </c>
      <c r="D384" s="30">
        <v>5161.8789999999999</v>
      </c>
      <c r="E384" s="30">
        <v>223.28</v>
      </c>
      <c r="F384" s="32">
        <v>34633</v>
      </c>
      <c r="G384" s="32">
        <v>34639</v>
      </c>
      <c r="H384" s="26">
        <v>-464.245</v>
      </c>
      <c r="I384" s="26">
        <v>-576.245</v>
      </c>
      <c r="J384" s="26">
        <f t="shared" si="88"/>
        <v>-520.245</v>
      </c>
      <c r="K384" s="26">
        <v>688</v>
      </c>
      <c r="L384" s="26">
        <v>800</v>
      </c>
      <c r="M384" s="26">
        <f t="shared" si="89"/>
        <v>744</v>
      </c>
      <c r="N384" s="27">
        <v>688</v>
      </c>
      <c r="O384" s="27">
        <v>800</v>
      </c>
      <c r="P384" s="27">
        <v>744</v>
      </c>
      <c r="Q384" s="27">
        <f t="shared" si="90"/>
        <v>112</v>
      </c>
      <c r="R384" s="25" t="s">
        <v>448</v>
      </c>
      <c r="S384" s="28">
        <f>T384*Q384</f>
        <v>1.7200000000000001E-5</v>
      </c>
      <c r="T384" s="28">
        <v>1.5357142857142858E-7</v>
      </c>
      <c r="U384" s="35" t="str">
        <f t="shared" si="92"/>
        <v>-</v>
      </c>
      <c r="V384" s="35" t="s">
        <v>34</v>
      </c>
      <c r="W384" s="29">
        <v>205.26499999999999</v>
      </c>
      <c r="X384" s="25" t="s">
        <v>133</v>
      </c>
      <c r="Y384" s="25" t="s">
        <v>134</v>
      </c>
    </row>
    <row r="385" spans="1:25" ht="16.5">
      <c r="A385" s="209"/>
      <c r="B385" s="25" t="s">
        <v>449</v>
      </c>
      <c r="C385" s="30">
        <v>-68203.297999999995</v>
      </c>
      <c r="D385" s="30">
        <v>5161.8789999999999</v>
      </c>
      <c r="E385" s="30">
        <v>223.28</v>
      </c>
      <c r="F385" s="32">
        <v>34643</v>
      </c>
      <c r="G385" s="32">
        <v>34650</v>
      </c>
      <c r="H385" s="26">
        <v>-572.245</v>
      </c>
      <c r="I385" s="26">
        <v>-676.245</v>
      </c>
      <c r="J385" s="26">
        <f t="shared" si="88"/>
        <v>-624.245</v>
      </c>
      <c r="K385" s="26">
        <v>796</v>
      </c>
      <c r="L385" s="26">
        <v>900</v>
      </c>
      <c r="M385" s="26">
        <f t="shared" si="89"/>
        <v>848</v>
      </c>
      <c r="N385" s="27">
        <v>796</v>
      </c>
      <c r="O385" s="27">
        <v>900</v>
      </c>
      <c r="P385" s="27">
        <v>848</v>
      </c>
      <c r="Q385" s="27">
        <f t="shared" si="90"/>
        <v>104</v>
      </c>
      <c r="R385" s="25" t="s">
        <v>450</v>
      </c>
      <c r="S385" s="28">
        <f>T385*Q385</f>
        <v>5.0599999999999998E-6</v>
      </c>
      <c r="T385" s="28">
        <v>4.8653846153846155E-8</v>
      </c>
      <c r="U385" s="35" t="str">
        <f t="shared" si="92"/>
        <v>-</v>
      </c>
      <c r="V385" s="35" t="s">
        <v>34</v>
      </c>
      <c r="W385" s="29">
        <v>205.875</v>
      </c>
      <c r="X385" s="25" t="s">
        <v>133</v>
      </c>
      <c r="Y385" s="25" t="s">
        <v>134</v>
      </c>
    </row>
    <row r="386" spans="1:25" ht="16.5">
      <c r="A386" s="209"/>
      <c r="B386" s="25" t="s">
        <v>451</v>
      </c>
      <c r="C386" s="30">
        <v>-68203.297999999995</v>
      </c>
      <c r="D386" s="30">
        <v>5161.8789999999999</v>
      </c>
      <c r="E386" s="30">
        <v>223.28</v>
      </c>
      <c r="F386" s="32">
        <v>34656</v>
      </c>
      <c r="G386" s="32">
        <v>34663</v>
      </c>
      <c r="H386" s="26">
        <v>-660.245</v>
      </c>
      <c r="I386" s="26">
        <v>-788.245</v>
      </c>
      <c r="J386" s="26">
        <f t="shared" si="88"/>
        <v>-724.245</v>
      </c>
      <c r="K386" s="26">
        <v>884</v>
      </c>
      <c r="L386" s="26">
        <v>1012</v>
      </c>
      <c r="M386" s="26">
        <f t="shared" si="89"/>
        <v>948</v>
      </c>
      <c r="N386" s="27">
        <v>884</v>
      </c>
      <c r="O386" s="27">
        <v>1012</v>
      </c>
      <c r="P386" s="27">
        <v>948</v>
      </c>
      <c r="Q386" s="27">
        <f t="shared" si="90"/>
        <v>128</v>
      </c>
      <c r="R386" s="25" t="s">
        <v>450</v>
      </c>
      <c r="S386" s="28">
        <v>5.7599999999999997E-5</v>
      </c>
      <c r="T386" s="28">
        <v>4.4999999999999998E-7</v>
      </c>
      <c r="U386" s="35" t="str">
        <f t="shared" si="92"/>
        <v>-</v>
      </c>
      <c r="V386" s="35" t="s">
        <v>34</v>
      </c>
      <c r="W386" s="29">
        <v>237.285</v>
      </c>
      <c r="X386" s="25" t="s">
        <v>133</v>
      </c>
      <c r="Y386" s="25" t="s">
        <v>134</v>
      </c>
    </row>
    <row r="387" spans="1:25">
      <c r="A387" s="36" t="s">
        <v>136</v>
      </c>
      <c r="C387" s="39"/>
      <c r="D387" s="39"/>
      <c r="E387" s="39"/>
      <c r="F387" s="3"/>
      <c r="G387" s="3"/>
      <c r="H387" s="39"/>
      <c r="I387" s="39"/>
      <c r="J387" s="39"/>
      <c r="K387" s="39"/>
      <c r="L387" s="39"/>
      <c r="M387" s="39"/>
      <c r="R387" s="3"/>
      <c r="Y387" s="44"/>
    </row>
    <row r="388" spans="1:25">
      <c r="A388" s="36" t="s">
        <v>137</v>
      </c>
      <c r="C388" s="39"/>
      <c r="D388" s="39"/>
      <c r="E388" s="39"/>
      <c r="F388" s="3"/>
      <c r="G388" s="3"/>
      <c r="H388" s="39"/>
      <c r="I388" s="39"/>
      <c r="J388" s="39"/>
      <c r="K388" s="39"/>
      <c r="L388" s="39"/>
      <c r="M388" s="39"/>
      <c r="R388" s="3"/>
    </row>
    <row r="389" spans="1:25">
      <c r="A389" s="36" t="s">
        <v>138</v>
      </c>
      <c r="C389" s="39"/>
      <c r="D389" s="39"/>
      <c r="E389" s="39"/>
      <c r="F389" s="3"/>
      <c r="G389" s="3"/>
      <c r="H389" s="39"/>
      <c r="I389" s="39"/>
      <c r="J389" s="39"/>
      <c r="K389" s="39"/>
      <c r="L389" s="39"/>
      <c r="M389" s="39"/>
      <c r="R389" s="3"/>
    </row>
    <row r="390" spans="1:25">
      <c r="A390" s="36" t="s">
        <v>139</v>
      </c>
      <c r="C390" s="39"/>
      <c r="D390" s="39"/>
      <c r="E390" s="39"/>
      <c r="F390" s="3"/>
      <c r="G390" s="3"/>
      <c r="H390" s="39"/>
      <c r="I390" s="39"/>
      <c r="J390" s="39"/>
      <c r="K390" s="39"/>
      <c r="L390" s="39"/>
      <c r="M390" s="39"/>
      <c r="R390" s="3"/>
    </row>
    <row r="391" spans="1:25">
      <c r="A391" s="36" t="s">
        <v>140</v>
      </c>
      <c r="C391" s="39"/>
      <c r="D391" s="39"/>
      <c r="E391" s="39"/>
      <c r="F391" s="3"/>
      <c r="G391" s="3"/>
      <c r="H391" s="39"/>
      <c r="I391" s="39"/>
      <c r="J391" s="39"/>
      <c r="K391" s="39"/>
      <c r="L391" s="39"/>
      <c r="M391" s="39"/>
      <c r="R391" s="3"/>
    </row>
    <row r="392" spans="1:25">
      <c r="A392" s="36" t="s">
        <v>141</v>
      </c>
      <c r="C392" s="39"/>
      <c r="D392" s="39"/>
      <c r="E392" s="39"/>
      <c r="F392" s="3"/>
      <c r="G392" s="3"/>
      <c r="H392" s="39"/>
      <c r="I392" s="39"/>
      <c r="J392" s="39"/>
      <c r="K392" s="39"/>
      <c r="L392" s="39"/>
      <c r="M392" s="39"/>
      <c r="R392" s="3"/>
    </row>
    <row r="393" spans="1:25">
      <c r="A393" s="36" t="s">
        <v>142</v>
      </c>
      <c r="C393" s="39"/>
      <c r="D393" s="39"/>
      <c r="E393" s="39"/>
      <c r="F393" s="3"/>
      <c r="G393" s="3"/>
      <c r="H393" s="39"/>
      <c r="I393" s="39"/>
      <c r="J393" s="39"/>
      <c r="K393" s="39"/>
      <c r="L393" s="39"/>
      <c r="M393" s="39"/>
      <c r="R393" s="3"/>
    </row>
    <row r="394" spans="1:25">
      <c r="A394" s="36" t="s">
        <v>143</v>
      </c>
      <c r="C394" s="39"/>
      <c r="D394" s="39"/>
      <c r="E394" s="39"/>
      <c r="F394" s="3"/>
      <c r="G394" s="3"/>
      <c r="H394" s="39"/>
      <c r="I394" s="39"/>
      <c r="J394" s="39"/>
      <c r="K394" s="39"/>
      <c r="L394" s="39"/>
      <c r="M394" s="39"/>
      <c r="R394" s="3"/>
    </row>
    <row r="395" spans="1:25">
      <c r="A395" s="36" t="s">
        <v>144</v>
      </c>
      <c r="C395" s="39"/>
      <c r="D395" s="39"/>
      <c r="E395" s="39"/>
      <c r="F395" s="3"/>
      <c r="G395" s="3"/>
      <c r="H395" s="39"/>
      <c r="I395" s="39"/>
      <c r="J395" s="39"/>
      <c r="K395" s="39"/>
      <c r="L395" s="39"/>
      <c r="M395" s="39"/>
      <c r="R395" s="3"/>
    </row>
    <row r="396" spans="1:25">
      <c r="A396" s="37" t="s">
        <v>145</v>
      </c>
      <c r="C396" s="39"/>
      <c r="D396" s="39"/>
      <c r="E396" s="39"/>
      <c r="F396" s="3"/>
      <c r="G396" s="3"/>
      <c r="H396" s="39"/>
      <c r="I396" s="39"/>
      <c r="J396" s="39"/>
      <c r="K396" s="39"/>
      <c r="L396" s="39"/>
      <c r="M396" s="39"/>
      <c r="R396" s="3"/>
    </row>
    <row r="397" spans="1:25">
      <c r="C397" s="39"/>
      <c r="D397" s="39"/>
      <c r="E397" s="39"/>
      <c r="F397" s="3"/>
      <c r="G397" s="3"/>
      <c r="H397" s="39"/>
      <c r="I397" s="39"/>
      <c r="J397" s="39"/>
      <c r="K397" s="39"/>
      <c r="L397" s="39"/>
      <c r="M397" s="39"/>
      <c r="R397" s="3"/>
    </row>
    <row r="398" spans="1:25" ht="30" customHeight="1">
      <c r="A398" s="209" t="s">
        <v>2</v>
      </c>
      <c r="B398" s="204" t="s">
        <v>3</v>
      </c>
      <c r="C398" s="204" t="s">
        <v>4</v>
      </c>
      <c r="D398" s="209"/>
      <c r="E398" s="209"/>
      <c r="F398" s="212" t="s">
        <v>5</v>
      </c>
      <c r="G398" s="212"/>
      <c r="H398" s="213" t="s">
        <v>6</v>
      </c>
      <c r="I398" s="213"/>
      <c r="J398" s="213"/>
      <c r="K398" s="213"/>
      <c r="L398" s="213"/>
      <c r="M398" s="213"/>
      <c r="N398" s="209"/>
      <c r="O398" s="209"/>
      <c r="P398" s="209"/>
      <c r="Q398" s="202" t="s">
        <v>7</v>
      </c>
      <c r="R398" s="204" t="s">
        <v>8</v>
      </c>
      <c r="S398" s="206" t="s">
        <v>9</v>
      </c>
      <c r="T398" s="207"/>
      <c r="U398" s="207"/>
      <c r="V398" s="207"/>
      <c r="W398" s="207"/>
      <c r="X398" s="204" t="s">
        <v>10</v>
      </c>
      <c r="Y398" s="204" t="s">
        <v>11</v>
      </c>
    </row>
    <row r="399" spans="1:25" ht="15" thickBot="1">
      <c r="A399" s="205"/>
      <c r="B399" s="205"/>
      <c r="C399" s="14" t="s">
        <v>12</v>
      </c>
      <c r="D399" s="14" t="s">
        <v>13</v>
      </c>
      <c r="E399" s="14" t="s">
        <v>14</v>
      </c>
      <c r="F399" s="15" t="s">
        <v>15</v>
      </c>
      <c r="G399" s="15" t="s">
        <v>16</v>
      </c>
      <c r="H399" s="16" t="s">
        <v>17</v>
      </c>
      <c r="I399" s="16" t="s">
        <v>18</v>
      </c>
      <c r="J399" s="16" t="s">
        <v>19</v>
      </c>
      <c r="K399" s="16" t="s">
        <v>20</v>
      </c>
      <c r="L399" s="16" t="s">
        <v>21</v>
      </c>
      <c r="M399" s="16" t="s">
        <v>22</v>
      </c>
      <c r="N399" s="17" t="s">
        <v>23</v>
      </c>
      <c r="O399" s="17" t="s">
        <v>24</v>
      </c>
      <c r="P399" s="17" t="s">
        <v>25</v>
      </c>
      <c r="Q399" s="203"/>
      <c r="R399" s="205"/>
      <c r="S399" s="18" t="s">
        <v>26</v>
      </c>
      <c r="T399" s="18" t="s">
        <v>27</v>
      </c>
      <c r="U399" s="18" t="s">
        <v>28</v>
      </c>
      <c r="V399" s="18" t="s">
        <v>29</v>
      </c>
      <c r="W399" s="16" t="s">
        <v>30</v>
      </c>
      <c r="X399" s="205"/>
      <c r="Y399" s="205"/>
    </row>
    <row r="400" spans="1:25" ht="17.25" thickTop="1">
      <c r="A400" s="209" t="s">
        <v>452</v>
      </c>
      <c r="B400" s="25" t="s">
        <v>453</v>
      </c>
      <c r="C400" s="30">
        <v>-68106.19</v>
      </c>
      <c r="D400" s="30">
        <v>5068.8157000000001</v>
      </c>
      <c r="E400" s="30">
        <v>230.48</v>
      </c>
      <c r="F400" s="32">
        <v>34781</v>
      </c>
      <c r="G400" s="32">
        <v>34788</v>
      </c>
      <c r="H400" s="26">
        <v>205.48</v>
      </c>
      <c r="I400" s="26">
        <v>198.48</v>
      </c>
      <c r="J400" s="26">
        <f t="shared" ref="J400:J434" si="93">(H400+I400)/2</f>
        <v>201.98</v>
      </c>
      <c r="K400" s="26">
        <v>25</v>
      </c>
      <c r="L400" s="26">
        <v>32</v>
      </c>
      <c r="M400" s="26">
        <f t="shared" ref="M400:M434" si="94">(K400+L400)/2</f>
        <v>28.5</v>
      </c>
      <c r="N400" s="27">
        <v>25</v>
      </c>
      <c r="O400" s="27">
        <v>32</v>
      </c>
      <c r="P400" s="27">
        <v>28.5</v>
      </c>
      <c r="Q400" s="27">
        <f t="shared" ref="Q400:Q434" si="95">L400-K400</f>
        <v>7</v>
      </c>
      <c r="R400" s="25" t="s">
        <v>270</v>
      </c>
      <c r="S400" s="28">
        <f>T400*Q400</f>
        <v>1.1690000000000001E-7</v>
      </c>
      <c r="T400" s="28">
        <v>1.6700000000000001E-8</v>
      </c>
      <c r="U400" s="28" t="str">
        <f>IF(V400="-","-",V400*Q400)</f>
        <v>-</v>
      </c>
      <c r="V400" s="28" t="s">
        <v>34</v>
      </c>
      <c r="W400" s="29">
        <v>226.24</v>
      </c>
      <c r="X400" s="25" t="s">
        <v>454</v>
      </c>
      <c r="Y400" s="25" t="s">
        <v>36</v>
      </c>
    </row>
    <row r="401" spans="1:25" ht="16.5">
      <c r="A401" s="209"/>
      <c r="B401" s="25" t="s">
        <v>455</v>
      </c>
      <c r="C401" s="30">
        <v>-68106.19</v>
      </c>
      <c r="D401" s="30">
        <v>5068.8157000000001</v>
      </c>
      <c r="E401" s="30">
        <v>230.48</v>
      </c>
      <c r="F401" s="32">
        <v>34777</v>
      </c>
      <c r="G401" s="32">
        <v>34780</v>
      </c>
      <c r="H401" s="26">
        <v>197.48</v>
      </c>
      <c r="I401" s="26">
        <v>185.98</v>
      </c>
      <c r="J401" s="26">
        <f t="shared" si="93"/>
        <v>191.73</v>
      </c>
      <c r="K401" s="26">
        <v>33</v>
      </c>
      <c r="L401" s="26">
        <v>44.5</v>
      </c>
      <c r="M401" s="26">
        <f t="shared" si="94"/>
        <v>38.75</v>
      </c>
      <c r="N401" s="27">
        <v>33</v>
      </c>
      <c r="O401" s="27">
        <v>44.5</v>
      </c>
      <c r="P401" s="27">
        <v>38.75</v>
      </c>
      <c r="Q401" s="27">
        <f t="shared" si="95"/>
        <v>11.5</v>
      </c>
      <c r="R401" s="25" t="s">
        <v>270</v>
      </c>
      <c r="S401" s="28">
        <f>T401*Q401</f>
        <v>9.3610000000000002E-9</v>
      </c>
      <c r="T401" s="28">
        <v>8.1399999999999998E-10</v>
      </c>
      <c r="U401" s="28" t="str">
        <f>IF(V401="-","-",V401*Q401)</f>
        <v>-</v>
      </c>
      <c r="V401" s="28" t="s">
        <v>34</v>
      </c>
      <c r="W401" s="29">
        <v>221.63</v>
      </c>
      <c r="X401" s="25" t="s">
        <v>104</v>
      </c>
      <c r="Y401" s="25" t="s">
        <v>42</v>
      </c>
    </row>
    <row r="402" spans="1:25" ht="16.5">
      <c r="A402" s="209"/>
      <c r="B402" s="25" t="s">
        <v>456</v>
      </c>
      <c r="C402" s="30">
        <v>-68106.19</v>
      </c>
      <c r="D402" s="30">
        <v>5068.8157000000001</v>
      </c>
      <c r="E402" s="30">
        <v>230.48</v>
      </c>
      <c r="F402" s="32">
        <v>34773</v>
      </c>
      <c r="G402" s="32">
        <v>34778</v>
      </c>
      <c r="H402" s="26">
        <v>185.98</v>
      </c>
      <c r="I402" s="26">
        <v>158.97999999999999</v>
      </c>
      <c r="J402" s="26">
        <f t="shared" si="93"/>
        <v>172.48</v>
      </c>
      <c r="K402" s="26">
        <v>44.5</v>
      </c>
      <c r="L402" s="26">
        <v>71.5</v>
      </c>
      <c r="M402" s="26">
        <f t="shared" si="94"/>
        <v>58</v>
      </c>
      <c r="N402" s="27">
        <v>44.5</v>
      </c>
      <c r="O402" s="27">
        <v>71.5</v>
      </c>
      <c r="P402" s="27">
        <v>58</v>
      </c>
      <c r="Q402" s="27">
        <f t="shared" si="95"/>
        <v>27</v>
      </c>
      <c r="R402" s="25" t="s">
        <v>240</v>
      </c>
      <c r="S402" s="28">
        <f>T402*Q402</f>
        <v>1.5498E-6</v>
      </c>
      <c r="T402" s="28">
        <v>5.7399999999999998E-8</v>
      </c>
      <c r="U402" s="28" t="str">
        <f>IF(V402="-","-",V402*Q402)</f>
        <v>-</v>
      </c>
      <c r="V402" s="28" t="s">
        <v>34</v>
      </c>
      <c r="W402" s="29">
        <v>208.05</v>
      </c>
      <c r="X402" s="25" t="s">
        <v>110</v>
      </c>
      <c r="Y402" s="25" t="s">
        <v>42</v>
      </c>
    </row>
    <row r="403" spans="1:25" ht="16.5">
      <c r="A403" s="209"/>
      <c r="B403" s="25" t="s">
        <v>457</v>
      </c>
      <c r="C403" s="30">
        <v>-68106.19</v>
      </c>
      <c r="D403" s="30">
        <v>5068.8157000000001</v>
      </c>
      <c r="E403" s="30">
        <v>230.48</v>
      </c>
      <c r="F403" s="32">
        <v>34770</v>
      </c>
      <c r="G403" s="32">
        <v>34772</v>
      </c>
      <c r="H403" s="26">
        <v>158.47999999999999</v>
      </c>
      <c r="I403" s="26">
        <v>147.47999999999999</v>
      </c>
      <c r="J403" s="26">
        <f t="shared" si="93"/>
        <v>152.97999999999999</v>
      </c>
      <c r="K403" s="26">
        <v>72</v>
      </c>
      <c r="L403" s="26">
        <v>83</v>
      </c>
      <c r="M403" s="26">
        <f t="shared" si="94"/>
        <v>77.5</v>
      </c>
      <c r="N403" s="27">
        <v>72</v>
      </c>
      <c r="O403" s="27">
        <v>83</v>
      </c>
      <c r="P403" s="27">
        <v>77.5</v>
      </c>
      <c r="Q403" s="27">
        <f t="shared" si="95"/>
        <v>11</v>
      </c>
      <c r="R403" s="25" t="s">
        <v>240</v>
      </c>
      <c r="S403" s="28">
        <f>T403*Q403</f>
        <v>2.387E-5</v>
      </c>
      <c r="T403" s="28">
        <v>2.17E-6</v>
      </c>
      <c r="U403" s="28" t="str">
        <f>IF(V403="-","-",V403*Q403)</f>
        <v>-</v>
      </c>
      <c r="V403" s="28" t="s">
        <v>34</v>
      </c>
      <c r="W403" s="29">
        <v>206.51</v>
      </c>
      <c r="X403" s="25" t="s">
        <v>110</v>
      </c>
      <c r="Y403" s="25" t="s">
        <v>36</v>
      </c>
    </row>
    <row r="404" spans="1:25" ht="16.5">
      <c r="A404" s="209"/>
      <c r="B404" s="25" t="s">
        <v>458</v>
      </c>
      <c r="C404" s="30">
        <v>-68106.19</v>
      </c>
      <c r="D404" s="30">
        <v>5068.8157000000001</v>
      </c>
      <c r="E404" s="30">
        <v>230.48</v>
      </c>
      <c r="F404" s="32">
        <v>34766</v>
      </c>
      <c r="G404" s="32">
        <v>34769</v>
      </c>
      <c r="H404" s="26">
        <v>146.47999999999999</v>
      </c>
      <c r="I404" s="26">
        <v>140.47999999999999</v>
      </c>
      <c r="J404" s="26">
        <f t="shared" si="93"/>
        <v>143.47999999999999</v>
      </c>
      <c r="K404" s="26">
        <v>84</v>
      </c>
      <c r="L404" s="26">
        <v>90</v>
      </c>
      <c r="M404" s="26">
        <f t="shared" si="94"/>
        <v>87</v>
      </c>
      <c r="N404" s="27">
        <v>84</v>
      </c>
      <c r="O404" s="27">
        <v>90</v>
      </c>
      <c r="P404" s="27">
        <v>87</v>
      </c>
      <c r="Q404" s="27">
        <f t="shared" si="95"/>
        <v>6</v>
      </c>
      <c r="R404" s="25" t="s">
        <v>251</v>
      </c>
      <c r="S404" s="28">
        <f>T404*Q404</f>
        <v>2.0820000000000001E-5</v>
      </c>
      <c r="T404" s="28">
        <v>3.4699999999999998E-6</v>
      </c>
      <c r="U404" s="28" t="str">
        <f>IF(V404="-","-",V404*Q404)</f>
        <v>-</v>
      </c>
      <c r="V404" s="28" t="s">
        <v>34</v>
      </c>
      <c r="W404" s="29">
        <v>206.47</v>
      </c>
      <c r="X404" s="25" t="s">
        <v>110</v>
      </c>
      <c r="Y404" s="25" t="s">
        <v>36</v>
      </c>
    </row>
    <row r="405" spans="1:25" ht="16.5">
      <c r="A405" s="209"/>
      <c r="B405" s="25" t="s">
        <v>459</v>
      </c>
      <c r="C405" s="30">
        <v>-68106.19</v>
      </c>
      <c r="D405" s="30">
        <v>5068.8157000000001</v>
      </c>
      <c r="E405" s="30">
        <v>230.48</v>
      </c>
      <c r="F405" s="32">
        <v>35013</v>
      </c>
      <c r="G405" s="32">
        <v>35019</v>
      </c>
      <c r="H405" s="26">
        <v>125.48</v>
      </c>
      <c r="I405" s="26">
        <v>45.48</v>
      </c>
      <c r="J405" s="26">
        <f t="shared" si="93"/>
        <v>85.48</v>
      </c>
      <c r="K405" s="26">
        <v>105</v>
      </c>
      <c r="L405" s="26">
        <v>185</v>
      </c>
      <c r="M405" s="26">
        <f t="shared" si="94"/>
        <v>145</v>
      </c>
      <c r="N405" s="27">
        <v>105</v>
      </c>
      <c r="O405" s="27">
        <v>185</v>
      </c>
      <c r="P405" s="27">
        <v>145</v>
      </c>
      <c r="Q405" s="27">
        <f t="shared" si="95"/>
        <v>80</v>
      </c>
      <c r="R405" s="25" t="s">
        <v>65</v>
      </c>
      <c r="S405" s="28">
        <v>2.9000000000000002E-6</v>
      </c>
      <c r="T405" s="28">
        <f>S405/Q405</f>
        <v>3.6250000000000004E-8</v>
      </c>
      <c r="U405" s="28">
        <v>9.9999999999999995E-8</v>
      </c>
      <c r="V405" s="28">
        <f>U405/Q405</f>
        <v>1.25E-9</v>
      </c>
      <c r="W405" s="29">
        <v>214.8</v>
      </c>
      <c r="X405" s="25" t="s">
        <v>460</v>
      </c>
      <c r="Y405" s="25" t="s">
        <v>72</v>
      </c>
    </row>
    <row r="406" spans="1:25" ht="16.5">
      <c r="A406" s="209"/>
      <c r="B406" s="25" t="s">
        <v>461</v>
      </c>
      <c r="C406" s="30">
        <v>-68106.19</v>
      </c>
      <c r="D406" s="30">
        <v>5068.8157000000001</v>
      </c>
      <c r="E406" s="30">
        <v>230.48</v>
      </c>
      <c r="F406" s="32">
        <v>34980</v>
      </c>
      <c r="G406" s="32">
        <v>34987</v>
      </c>
      <c r="H406" s="26">
        <v>45.48</v>
      </c>
      <c r="I406" s="26">
        <v>-89.52</v>
      </c>
      <c r="J406" s="26">
        <f t="shared" si="93"/>
        <v>-22.02</v>
      </c>
      <c r="K406" s="26">
        <v>185</v>
      </c>
      <c r="L406" s="26">
        <v>320</v>
      </c>
      <c r="M406" s="26">
        <f t="shared" si="94"/>
        <v>252.5</v>
      </c>
      <c r="N406" s="27">
        <v>185</v>
      </c>
      <c r="O406" s="27">
        <v>320</v>
      </c>
      <c r="P406" s="27">
        <v>252.5</v>
      </c>
      <c r="Q406" s="27">
        <f t="shared" si="95"/>
        <v>135</v>
      </c>
      <c r="R406" s="25" t="s">
        <v>399</v>
      </c>
      <c r="S406" s="28">
        <f t="shared" ref="S406:S425" si="96">T406*Q406</f>
        <v>6.3799999999999991E-6</v>
      </c>
      <c r="T406" s="28">
        <v>4.7259259259259255E-8</v>
      </c>
      <c r="U406" s="28">
        <f t="shared" ref="U406:U427" si="97">IF(V406="-","-",V406*Q406)</f>
        <v>2.0250000000000002E-4</v>
      </c>
      <c r="V406" s="28">
        <v>1.5E-6</v>
      </c>
      <c r="W406" s="29">
        <v>214.2</v>
      </c>
      <c r="X406" s="25" t="s">
        <v>460</v>
      </c>
      <c r="Y406" s="25" t="s">
        <v>72</v>
      </c>
    </row>
    <row r="407" spans="1:25" ht="16.5">
      <c r="A407" s="209"/>
      <c r="B407" s="25" t="s">
        <v>462</v>
      </c>
      <c r="C407" s="30">
        <v>-68106.19</v>
      </c>
      <c r="D407" s="30">
        <v>5068.8157000000001</v>
      </c>
      <c r="E407" s="30">
        <v>230.48</v>
      </c>
      <c r="F407" s="32">
        <v>34763</v>
      </c>
      <c r="G407" s="32">
        <v>34765</v>
      </c>
      <c r="H407" s="26">
        <v>139.47999999999999</v>
      </c>
      <c r="I407" s="26">
        <v>132.47999999999999</v>
      </c>
      <c r="J407" s="26">
        <f t="shared" si="93"/>
        <v>135.97999999999999</v>
      </c>
      <c r="K407" s="26">
        <v>91</v>
      </c>
      <c r="L407" s="26">
        <v>98</v>
      </c>
      <c r="M407" s="26">
        <f t="shared" si="94"/>
        <v>94.5</v>
      </c>
      <c r="N407" s="27">
        <v>91</v>
      </c>
      <c r="O407" s="27">
        <v>98</v>
      </c>
      <c r="P407" s="27">
        <v>94.5</v>
      </c>
      <c r="Q407" s="27">
        <f t="shared" si="95"/>
        <v>7</v>
      </c>
      <c r="R407" s="25" t="s">
        <v>373</v>
      </c>
      <c r="S407" s="28">
        <f t="shared" si="96"/>
        <v>1.7799999999999999E-5</v>
      </c>
      <c r="T407" s="28">
        <v>2.5428571428571427E-6</v>
      </c>
      <c r="U407" s="28" t="str">
        <f t="shared" si="97"/>
        <v>-</v>
      </c>
      <c r="V407" s="28" t="s">
        <v>34</v>
      </c>
      <c r="W407" s="29">
        <v>206.78</v>
      </c>
      <c r="X407" s="25" t="s">
        <v>110</v>
      </c>
      <c r="Y407" s="25" t="s">
        <v>36</v>
      </c>
    </row>
    <row r="408" spans="1:25" ht="16.5">
      <c r="A408" s="209"/>
      <c r="B408" s="25" t="s">
        <v>463</v>
      </c>
      <c r="C408" s="30">
        <v>-68106.19</v>
      </c>
      <c r="D408" s="30">
        <v>5068.8157000000001</v>
      </c>
      <c r="E408" s="30">
        <v>230.48</v>
      </c>
      <c r="F408" s="32">
        <v>34932</v>
      </c>
      <c r="G408" s="32">
        <v>34934</v>
      </c>
      <c r="H408" s="26">
        <v>125.48</v>
      </c>
      <c r="I408" s="26">
        <v>105.48</v>
      </c>
      <c r="J408" s="26">
        <f t="shared" si="93"/>
        <v>115.48</v>
      </c>
      <c r="K408" s="26">
        <v>105</v>
      </c>
      <c r="L408" s="26">
        <v>125</v>
      </c>
      <c r="M408" s="26">
        <f t="shared" si="94"/>
        <v>115</v>
      </c>
      <c r="N408" s="27">
        <v>105</v>
      </c>
      <c r="O408" s="27">
        <v>125</v>
      </c>
      <c r="P408" s="27">
        <v>115</v>
      </c>
      <c r="Q408" s="27">
        <f t="shared" si="95"/>
        <v>20</v>
      </c>
      <c r="R408" s="25" t="s">
        <v>65</v>
      </c>
      <c r="S408" s="28">
        <f t="shared" si="96"/>
        <v>5.2600000000000008E-8</v>
      </c>
      <c r="T408" s="28">
        <v>2.6300000000000002E-9</v>
      </c>
      <c r="U408" s="28" t="str">
        <f t="shared" si="97"/>
        <v>-</v>
      </c>
      <c r="V408" s="28" t="s">
        <v>34</v>
      </c>
      <c r="W408" s="29">
        <v>211.8</v>
      </c>
      <c r="X408" s="25" t="s">
        <v>104</v>
      </c>
      <c r="Y408" s="25" t="s">
        <v>36</v>
      </c>
    </row>
    <row r="409" spans="1:25" ht="16.5">
      <c r="A409" s="209"/>
      <c r="B409" s="25" t="s">
        <v>464</v>
      </c>
      <c r="C409" s="30">
        <v>-68106.19</v>
      </c>
      <c r="D409" s="30">
        <v>5068.8157000000001</v>
      </c>
      <c r="E409" s="30">
        <v>230.48</v>
      </c>
      <c r="F409" s="32">
        <v>34853</v>
      </c>
      <c r="G409" s="32">
        <v>34856</v>
      </c>
      <c r="H409" s="26">
        <v>106.08</v>
      </c>
      <c r="I409" s="26">
        <v>88.08</v>
      </c>
      <c r="J409" s="26">
        <f t="shared" si="93"/>
        <v>97.08</v>
      </c>
      <c r="K409" s="26">
        <v>124.4</v>
      </c>
      <c r="L409" s="26">
        <v>142.4</v>
      </c>
      <c r="M409" s="26">
        <f t="shared" si="94"/>
        <v>133.4</v>
      </c>
      <c r="N409" s="27">
        <v>124.4</v>
      </c>
      <c r="O409" s="27">
        <v>142.4</v>
      </c>
      <c r="P409" s="27">
        <v>133.4</v>
      </c>
      <c r="Q409" s="27">
        <f t="shared" si="95"/>
        <v>18</v>
      </c>
      <c r="R409" s="25" t="s">
        <v>65</v>
      </c>
      <c r="S409" s="28">
        <f t="shared" si="96"/>
        <v>2.4699999999999998E-7</v>
      </c>
      <c r="T409" s="28">
        <v>1.372222222222222E-8</v>
      </c>
      <c r="U409" s="28" t="str">
        <f t="shared" si="97"/>
        <v>-</v>
      </c>
      <c r="V409" s="28" t="s">
        <v>34</v>
      </c>
      <c r="W409" s="29">
        <v>212.39</v>
      </c>
      <c r="X409" s="25" t="s">
        <v>110</v>
      </c>
      <c r="Y409" s="25" t="s">
        <v>36</v>
      </c>
    </row>
    <row r="410" spans="1:25" ht="16.5">
      <c r="A410" s="209"/>
      <c r="B410" s="25" t="s">
        <v>465</v>
      </c>
      <c r="C410" s="30">
        <v>-68106.19</v>
      </c>
      <c r="D410" s="30">
        <v>5068.8157000000001</v>
      </c>
      <c r="E410" s="30">
        <v>230.48</v>
      </c>
      <c r="F410" s="32">
        <v>35007</v>
      </c>
      <c r="G410" s="32">
        <v>35012</v>
      </c>
      <c r="H410" s="26">
        <v>-374.52</v>
      </c>
      <c r="I410" s="26">
        <v>-459.52</v>
      </c>
      <c r="J410" s="26">
        <f t="shared" si="93"/>
        <v>-417.02</v>
      </c>
      <c r="K410" s="26">
        <v>605</v>
      </c>
      <c r="L410" s="26">
        <v>690</v>
      </c>
      <c r="M410" s="26">
        <f t="shared" si="94"/>
        <v>647.5</v>
      </c>
      <c r="N410" s="27">
        <v>605</v>
      </c>
      <c r="O410" s="27">
        <v>690</v>
      </c>
      <c r="P410" s="27">
        <v>647.5</v>
      </c>
      <c r="Q410" s="27">
        <f t="shared" si="95"/>
        <v>85</v>
      </c>
      <c r="R410" s="25" t="s">
        <v>448</v>
      </c>
      <c r="S410" s="28">
        <f t="shared" si="96"/>
        <v>3.4200000000000002E-7</v>
      </c>
      <c r="T410" s="28">
        <v>4.023529411764706E-9</v>
      </c>
      <c r="U410" s="28" t="str">
        <f t="shared" si="97"/>
        <v>-</v>
      </c>
      <c r="V410" s="28" t="s">
        <v>34</v>
      </c>
      <c r="W410" s="29">
        <v>214.18</v>
      </c>
      <c r="X410" s="25" t="s">
        <v>110</v>
      </c>
      <c r="Y410" s="25" t="s">
        <v>36</v>
      </c>
    </row>
    <row r="411" spans="1:25" ht="16.5">
      <c r="A411" s="209"/>
      <c r="B411" s="25" t="s">
        <v>466</v>
      </c>
      <c r="C411" s="30">
        <v>-68106.19</v>
      </c>
      <c r="D411" s="30">
        <v>5068.8157000000001</v>
      </c>
      <c r="E411" s="30">
        <v>230.48</v>
      </c>
      <c r="F411" s="32">
        <v>34861</v>
      </c>
      <c r="G411" s="32">
        <v>34864</v>
      </c>
      <c r="H411" s="26">
        <v>47.48</v>
      </c>
      <c r="I411" s="26">
        <v>15.98</v>
      </c>
      <c r="J411" s="26">
        <f t="shared" si="93"/>
        <v>31.729999999999997</v>
      </c>
      <c r="K411" s="26">
        <v>183</v>
      </c>
      <c r="L411" s="26">
        <v>214.5</v>
      </c>
      <c r="M411" s="26">
        <f t="shared" si="94"/>
        <v>198.75</v>
      </c>
      <c r="N411" s="27">
        <v>183</v>
      </c>
      <c r="O411" s="27">
        <v>214.5</v>
      </c>
      <c r="P411" s="27">
        <v>198.75</v>
      </c>
      <c r="Q411" s="27">
        <f t="shared" si="95"/>
        <v>31.5</v>
      </c>
      <c r="R411" s="25" t="s">
        <v>65</v>
      </c>
      <c r="S411" s="28">
        <f t="shared" si="96"/>
        <v>8.71E-7</v>
      </c>
      <c r="T411" s="28">
        <v>2.7650793650793652E-8</v>
      </c>
      <c r="U411" s="28" t="str">
        <f t="shared" si="97"/>
        <v>-</v>
      </c>
      <c r="V411" s="28" t="s">
        <v>34</v>
      </c>
      <c r="W411" s="29">
        <v>212.4</v>
      </c>
      <c r="X411" s="25" t="s">
        <v>110</v>
      </c>
      <c r="Y411" s="25" t="s">
        <v>36</v>
      </c>
    </row>
    <row r="412" spans="1:25" ht="16.5">
      <c r="A412" s="209"/>
      <c r="B412" s="25" t="s">
        <v>467</v>
      </c>
      <c r="C412" s="30">
        <v>-68106.19</v>
      </c>
      <c r="D412" s="30">
        <v>5068.8157000000001</v>
      </c>
      <c r="E412" s="30">
        <v>230.48</v>
      </c>
      <c r="F412" s="32">
        <v>34864</v>
      </c>
      <c r="G412" s="32">
        <v>34868</v>
      </c>
      <c r="H412" s="26">
        <v>-7.9200000000000159</v>
      </c>
      <c r="I412" s="26">
        <v>-39.42</v>
      </c>
      <c r="J412" s="26">
        <f t="shared" si="93"/>
        <v>-23.670000000000009</v>
      </c>
      <c r="K412" s="26">
        <v>238.4</v>
      </c>
      <c r="L412" s="26">
        <v>269.89999999999998</v>
      </c>
      <c r="M412" s="26">
        <f t="shared" si="94"/>
        <v>254.14999999999998</v>
      </c>
      <c r="N412" s="27">
        <v>238.4</v>
      </c>
      <c r="O412" s="27">
        <v>269.89999999999998</v>
      </c>
      <c r="P412" s="27">
        <v>254.15</v>
      </c>
      <c r="Q412" s="27">
        <f t="shared" si="95"/>
        <v>31.499999999999972</v>
      </c>
      <c r="R412" s="25" t="s">
        <v>65</v>
      </c>
      <c r="S412" s="28">
        <f t="shared" si="96"/>
        <v>3.9400000000000001E-7</v>
      </c>
      <c r="T412" s="28">
        <v>1.250793650793652E-8</v>
      </c>
      <c r="U412" s="28" t="str">
        <f t="shared" si="97"/>
        <v>-</v>
      </c>
      <c r="V412" s="28" t="s">
        <v>34</v>
      </c>
      <c r="W412" s="29">
        <v>212.37</v>
      </c>
      <c r="X412" s="25" t="s">
        <v>110</v>
      </c>
      <c r="Y412" s="25" t="s">
        <v>36</v>
      </c>
    </row>
    <row r="413" spans="1:25" ht="16.5">
      <c r="A413" s="209"/>
      <c r="B413" s="25" t="s">
        <v>468</v>
      </c>
      <c r="C413" s="30">
        <v>-68106.19</v>
      </c>
      <c r="D413" s="30">
        <v>5068.8157000000001</v>
      </c>
      <c r="E413" s="30">
        <v>230.48</v>
      </c>
      <c r="F413" s="32">
        <v>34857</v>
      </c>
      <c r="G413" s="32">
        <v>34860</v>
      </c>
      <c r="H413" s="26">
        <v>-63.02</v>
      </c>
      <c r="I413" s="26">
        <v>-88.52</v>
      </c>
      <c r="J413" s="26">
        <f t="shared" si="93"/>
        <v>-75.77</v>
      </c>
      <c r="K413" s="26">
        <v>293.5</v>
      </c>
      <c r="L413" s="26">
        <v>319</v>
      </c>
      <c r="M413" s="26">
        <f t="shared" si="94"/>
        <v>306.25</v>
      </c>
      <c r="N413" s="27">
        <v>293.5</v>
      </c>
      <c r="O413" s="27">
        <v>319</v>
      </c>
      <c r="P413" s="27">
        <v>306.25</v>
      </c>
      <c r="Q413" s="27">
        <f t="shared" si="95"/>
        <v>25.5</v>
      </c>
      <c r="R413" s="25" t="s">
        <v>399</v>
      </c>
      <c r="S413" s="28">
        <f t="shared" si="96"/>
        <v>3.2500000000000001E-7</v>
      </c>
      <c r="T413" s="28">
        <v>1.2745098039215687E-8</v>
      </c>
      <c r="U413" s="28" t="str">
        <f t="shared" si="97"/>
        <v>-</v>
      </c>
      <c r="V413" s="28" t="s">
        <v>34</v>
      </c>
      <c r="W413" s="29">
        <v>210.93</v>
      </c>
      <c r="X413" s="25" t="s">
        <v>110</v>
      </c>
      <c r="Y413" s="25" t="s">
        <v>36</v>
      </c>
    </row>
    <row r="414" spans="1:25" ht="16.5">
      <c r="A414" s="209"/>
      <c r="B414" s="25" t="s">
        <v>469</v>
      </c>
      <c r="C414" s="30">
        <v>-68106.19</v>
      </c>
      <c r="D414" s="30">
        <v>5068.8157000000001</v>
      </c>
      <c r="E414" s="30">
        <v>230.48</v>
      </c>
      <c r="F414" s="32">
        <v>34869</v>
      </c>
      <c r="G414" s="32">
        <v>34872</v>
      </c>
      <c r="H414" s="26">
        <v>-188.02</v>
      </c>
      <c r="I414" s="26">
        <v>-219.52</v>
      </c>
      <c r="J414" s="26">
        <f t="shared" si="93"/>
        <v>-203.77</v>
      </c>
      <c r="K414" s="26">
        <v>418.5</v>
      </c>
      <c r="L414" s="26">
        <v>450</v>
      </c>
      <c r="M414" s="26">
        <f t="shared" si="94"/>
        <v>434.25</v>
      </c>
      <c r="N414" s="27">
        <v>418.5</v>
      </c>
      <c r="O414" s="27">
        <v>450</v>
      </c>
      <c r="P414" s="27">
        <v>434.25</v>
      </c>
      <c r="Q414" s="27">
        <f t="shared" si="95"/>
        <v>31.5</v>
      </c>
      <c r="R414" s="25" t="s">
        <v>33</v>
      </c>
      <c r="S414" s="28">
        <f t="shared" si="96"/>
        <v>1.85E-7</v>
      </c>
      <c r="T414" s="28">
        <v>5.8730158730158729E-9</v>
      </c>
      <c r="U414" s="28" t="str">
        <f t="shared" si="97"/>
        <v>-</v>
      </c>
      <c r="V414" s="28" t="s">
        <v>34</v>
      </c>
      <c r="W414" s="29">
        <v>209.74</v>
      </c>
      <c r="X414" s="25" t="s">
        <v>110</v>
      </c>
      <c r="Y414" s="25" t="s">
        <v>36</v>
      </c>
    </row>
    <row r="415" spans="1:25" ht="16.5">
      <c r="A415" s="209"/>
      <c r="B415" s="25" t="s">
        <v>470</v>
      </c>
      <c r="C415" s="30">
        <v>-68106.19</v>
      </c>
      <c r="D415" s="30">
        <v>5068.8157000000001</v>
      </c>
      <c r="E415" s="30">
        <v>230.48</v>
      </c>
      <c r="F415" s="32">
        <v>34935</v>
      </c>
      <c r="G415" s="32">
        <v>34938</v>
      </c>
      <c r="H415" s="26">
        <v>-239.52</v>
      </c>
      <c r="I415" s="26">
        <v>-264.52</v>
      </c>
      <c r="J415" s="26">
        <f t="shared" si="93"/>
        <v>-252.01999999999998</v>
      </c>
      <c r="K415" s="26">
        <v>470</v>
      </c>
      <c r="L415" s="26">
        <v>495</v>
      </c>
      <c r="M415" s="26">
        <f t="shared" si="94"/>
        <v>482.5</v>
      </c>
      <c r="N415" s="27">
        <v>470</v>
      </c>
      <c r="O415" s="27">
        <v>495</v>
      </c>
      <c r="P415" s="27">
        <v>482.5</v>
      </c>
      <c r="Q415" s="27">
        <f t="shared" si="95"/>
        <v>25</v>
      </c>
      <c r="R415" s="25" t="s">
        <v>33</v>
      </c>
      <c r="S415" s="28">
        <f t="shared" si="96"/>
        <v>5.91E-8</v>
      </c>
      <c r="T415" s="28">
        <v>2.3640000000000001E-9</v>
      </c>
      <c r="U415" s="28" t="str">
        <f t="shared" si="97"/>
        <v>-</v>
      </c>
      <c r="V415" s="28" t="s">
        <v>34</v>
      </c>
      <c r="W415" s="29">
        <v>210.78</v>
      </c>
      <c r="X415" s="25" t="s">
        <v>110</v>
      </c>
      <c r="Y415" s="25" t="s">
        <v>36</v>
      </c>
    </row>
    <row r="416" spans="1:25" ht="16.5">
      <c r="A416" s="209"/>
      <c r="B416" s="25" t="s">
        <v>471</v>
      </c>
      <c r="C416" s="30">
        <v>-68106.19</v>
      </c>
      <c r="D416" s="30">
        <v>5068.8157000000001</v>
      </c>
      <c r="E416" s="30">
        <v>230.48</v>
      </c>
      <c r="F416" s="32">
        <v>34938</v>
      </c>
      <c r="G416" s="32">
        <v>34943</v>
      </c>
      <c r="H416" s="26">
        <v>-374.52</v>
      </c>
      <c r="I416" s="26">
        <v>-399.52</v>
      </c>
      <c r="J416" s="26">
        <f t="shared" si="93"/>
        <v>-387.02</v>
      </c>
      <c r="K416" s="26">
        <v>605</v>
      </c>
      <c r="L416" s="26">
        <v>630</v>
      </c>
      <c r="M416" s="26">
        <f t="shared" si="94"/>
        <v>617.5</v>
      </c>
      <c r="N416" s="27">
        <v>605</v>
      </c>
      <c r="O416" s="27">
        <v>630</v>
      </c>
      <c r="P416" s="27">
        <v>617.5</v>
      </c>
      <c r="Q416" s="27">
        <f t="shared" si="95"/>
        <v>25</v>
      </c>
      <c r="R416" s="25" t="s">
        <v>389</v>
      </c>
      <c r="S416" s="28">
        <f t="shared" si="96"/>
        <v>1.29E-8</v>
      </c>
      <c r="T416" s="28">
        <v>5.1599999999999998E-10</v>
      </c>
      <c r="U416" s="28" t="str">
        <f t="shared" si="97"/>
        <v>-</v>
      </c>
      <c r="V416" s="28" t="s">
        <v>34</v>
      </c>
      <c r="W416" s="29">
        <v>214.82</v>
      </c>
      <c r="X416" s="25" t="s">
        <v>110</v>
      </c>
      <c r="Y416" s="25" t="s">
        <v>42</v>
      </c>
    </row>
    <row r="417" spans="1:25" ht="16.5">
      <c r="A417" s="209"/>
      <c r="B417" s="25" t="s">
        <v>472</v>
      </c>
      <c r="C417" s="30">
        <v>-68106.19</v>
      </c>
      <c r="D417" s="30">
        <v>5068.8157000000001</v>
      </c>
      <c r="E417" s="30">
        <v>230.48</v>
      </c>
      <c r="F417" s="32">
        <v>34943</v>
      </c>
      <c r="G417" s="32">
        <v>34946</v>
      </c>
      <c r="H417" s="26">
        <v>-408.52</v>
      </c>
      <c r="I417" s="26">
        <v>-433.52</v>
      </c>
      <c r="J417" s="26">
        <f t="shared" si="93"/>
        <v>-421.02</v>
      </c>
      <c r="K417" s="26">
        <v>639</v>
      </c>
      <c r="L417" s="26">
        <v>664</v>
      </c>
      <c r="M417" s="26">
        <f t="shared" si="94"/>
        <v>651.5</v>
      </c>
      <c r="N417" s="27">
        <v>639</v>
      </c>
      <c r="O417" s="27">
        <v>664</v>
      </c>
      <c r="P417" s="27">
        <v>651.5</v>
      </c>
      <c r="Q417" s="27">
        <f t="shared" si="95"/>
        <v>25</v>
      </c>
      <c r="R417" s="25" t="s">
        <v>389</v>
      </c>
      <c r="S417" s="28">
        <f t="shared" si="96"/>
        <v>8.6400000000000006E-8</v>
      </c>
      <c r="T417" s="28">
        <v>3.4560000000000001E-9</v>
      </c>
      <c r="U417" s="28" t="str">
        <f t="shared" si="97"/>
        <v>-</v>
      </c>
      <c r="V417" s="28" t="s">
        <v>34</v>
      </c>
      <c r="W417" s="29">
        <v>213.22</v>
      </c>
      <c r="X417" s="25" t="s">
        <v>104</v>
      </c>
      <c r="Y417" s="25" t="s">
        <v>42</v>
      </c>
    </row>
    <row r="418" spans="1:25" ht="16.5">
      <c r="A418" s="209"/>
      <c r="B418" s="25" t="s">
        <v>473</v>
      </c>
      <c r="C418" s="30">
        <v>-68106.19</v>
      </c>
      <c r="D418" s="30">
        <v>5068.8157000000001</v>
      </c>
      <c r="E418" s="30">
        <v>230.48</v>
      </c>
      <c r="F418" s="32">
        <v>34947</v>
      </c>
      <c r="G418" s="32">
        <v>34950</v>
      </c>
      <c r="H418" s="26">
        <v>-433.52</v>
      </c>
      <c r="I418" s="26">
        <v>-458.52</v>
      </c>
      <c r="J418" s="26">
        <f t="shared" si="93"/>
        <v>-446.02</v>
      </c>
      <c r="K418" s="26">
        <v>664</v>
      </c>
      <c r="L418" s="26">
        <v>689</v>
      </c>
      <c r="M418" s="26">
        <f t="shared" si="94"/>
        <v>676.5</v>
      </c>
      <c r="N418" s="27">
        <v>664</v>
      </c>
      <c r="O418" s="27">
        <v>689</v>
      </c>
      <c r="P418" s="27">
        <v>676.5</v>
      </c>
      <c r="Q418" s="27">
        <f t="shared" si="95"/>
        <v>25</v>
      </c>
      <c r="R418" s="25" t="s">
        <v>389</v>
      </c>
      <c r="S418" s="28">
        <f t="shared" si="96"/>
        <v>5.2600000000000008E-8</v>
      </c>
      <c r="T418" s="28">
        <v>2.1040000000000002E-9</v>
      </c>
      <c r="U418" s="28" t="str">
        <f t="shared" si="97"/>
        <v>-</v>
      </c>
      <c r="V418" s="28" t="s">
        <v>34</v>
      </c>
      <c r="W418" s="29">
        <v>214.06</v>
      </c>
      <c r="X418" s="25" t="s">
        <v>104</v>
      </c>
      <c r="Y418" s="25" t="s">
        <v>42</v>
      </c>
    </row>
    <row r="419" spans="1:25" ht="16.5">
      <c r="A419" s="209"/>
      <c r="B419" s="25" t="s">
        <v>474</v>
      </c>
      <c r="C419" s="30">
        <v>-68106.19</v>
      </c>
      <c r="D419" s="30">
        <v>5068.8157000000001</v>
      </c>
      <c r="E419" s="30">
        <v>230.48</v>
      </c>
      <c r="F419" s="32">
        <v>34950</v>
      </c>
      <c r="G419" s="32">
        <v>34952</v>
      </c>
      <c r="H419" s="26">
        <v>-467.52</v>
      </c>
      <c r="I419" s="26">
        <v>-492.52</v>
      </c>
      <c r="J419" s="26">
        <f t="shared" si="93"/>
        <v>-480.02</v>
      </c>
      <c r="K419" s="26">
        <v>698</v>
      </c>
      <c r="L419" s="26">
        <v>723</v>
      </c>
      <c r="M419" s="26">
        <f t="shared" si="94"/>
        <v>710.5</v>
      </c>
      <c r="N419" s="27">
        <v>698</v>
      </c>
      <c r="O419" s="27">
        <v>723</v>
      </c>
      <c r="P419" s="27">
        <v>710.5</v>
      </c>
      <c r="Q419" s="27">
        <f t="shared" si="95"/>
        <v>25</v>
      </c>
      <c r="R419" s="25" t="s">
        <v>434</v>
      </c>
      <c r="S419" s="28">
        <f t="shared" si="96"/>
        <v>4.0000000000000001E-8</v>
      </c>
      <c r="T419" s="28">
        <v>1.6000000000000001E-9</v>
      </c>
      <c r="U419" s="28">
        <f t="shared" si="97"/>
        <v>2.0725000000000001E-6</v>
      </c>
      <c r="V419" s="28">
        <v>8.2899999999999995E-8</v>
      </c>
      <c r="W419" s="29">
        <v>216.69</v>
      </c>
      <c r="X419" s="25" t="s">
        <v>104</v>
      </c>
      <c r="Y419" s="25" t="s">
        <v>42</v>
      </c>
    </row>
    <row r="420" spans="1:25" ht="16.5">
      <c r="A420" s="209"/>
      <c r="B420" s="25" t="s">
        <v>475</v>
      </c>
      <c r="C420" s="30">
        <v>-68106.19</v>
      </c>
      <c r="D420" s="30">
        <v>5068.8157000000001</v>
      </c>
      <c r="E420" s="30">
        <v>230.48</v>
      </c>
      <c r="F420" s="32">
        <v>34953</v>
      </c>
      <c r="G420" s="32">
        <v>34955</v>
      </c>
      <c r="H420" s="26">
        <v>-493.52</v>
      </c>
      <c r="I420" s="26">
        <v>-518.52</v>
      </c>
      <c r="J420" s="26">
        <f t="shared" si="93"/>
        <v>-506.02</v>
      </c>
      <c r="K420" s="26">
        <v>724</v>
      </c>
      <c r="L420" s="26">
        <v>749</v>
      </c>
      <c r="M420" s="26">
        <f t="shared" si="94"/>
        <v>736.5</v>
      </c>
      <c r="N420" s="27">
        <v>724</v>
      </c>
      <c r="O420" s="27">
        <v>749</v>
      </c>
      <c r="P420" s="27">
        <v>736.5</v>
      </c>
      <c r="Q420" s="27">
        <f t="shared" si="95"/>
        <v>25</v>
      </c>
      <c r="R420" s="25" t="s">
        <v>389</v>
      </c>
      <c r="S420" s="28">
        <f t="shared" si="96"/>
        <v>3.8299999999999992E-7</v>
      </c>
      <c r="T420" s="28">
        <v>1.5319999999999998E-8</v>
      </c>
      <c r="U420" s="28" t="str">
        <f t="shared" si="97"/>
        <v>-</v>
      </c>
      <c r="V420" s="28" t="s">
        <v>34</v>
      </c>
      <c r="W420" s="29">
        <v>217.28</v>
      </c>
      <c r="X420" s="25" t="s">
        <v>110</v>
      </c>
      <c r="Y420" s="25" t="s">
        <v>36</v>
      </c>
    </row>
    <row r="421" spans="1:25" ht="16.5">
      <c r="A421" s="209"/>
      <c r="B421" s="25" t="s">
        <v>476</v>
      </c>
      <c r="C421" s="30">
        <v>-68106.19</v>
      </c>
      <c r="D421" s="30">
        <v>5068.8157000000001</v>
      </c>
      <c r="E421" s="30">
        <v>230.48</v>
      </c>
      <c r="F421" s="32">
        <v>34956</v>
      </c>
      <c r="G421" s="32">
        <v>34958</v>
      </c>
      <c r="H421" s="26">
        <v>-518.52</v>
      </c>
      <c r="I421" s="26">
        <v>-543.52</v>
      </c>
      <c r="J421" s="26">
        <f t="shared" si="93"/>
        <v>-531.02</v>
      </c>
      <c r="K421" s="26">
        <v>749</v>
      </c>
      <c r="L421" s="26">
        <v>774</v>
      </c>
      <c r="M421" s="26">
        <f t="shared" si="94"/>
        <v>761.5</v>
      </c>
      <c r="N421" s="27">
        <v>749</v>
      </c>
      <c r="O421" s="27">
        <v>774</v>
      </c>
      <c r="P421" s="27">
        <v>761.5</v>
      </c>
      <c r="Q421" s="27">
        <f t="shared" si="95"/>
        <v>25</v>
      </c>
      <c r="R421" s="25" t="s">
        <v>389</v>
      </c>
      <c r="S421" s="28">
        <f t="shared" si="96"/>
        <v>6.8800000000000002E-7</v>
      </c>
      <c r="T421" s="28">
        <v>2.7520000000000001E-8</v>
      </c>
      <c r="U421" s="28" t="str">
        <f t="shared" si="97"/>
        <v>-</v>
      </c>
      <c r="V421" s="28" t="s">
        <v>34</v>
      </c>
      <c r="W421" s="29">
        <v>216.94</v>
      </c>
      <c r="X421" s="25" t="s">
        <v>110</v>
      </c>
      <c r="Y421" s="25" t="s">
        <v>36</v>
      </c>
    </row>
    <row r="422" spans="1:25" ht="16.5">
      <c r="A422" s="209"/>
      <c r="B422" s="25" t="s">
        <v>477</v>
      </c>
      <c r="C422" s="30">
        <v>-68106.19</v>
      </c>
      <c r="D422" s="30">
        <v>5068.8157000000001</v>
      </c>
      <c r="E422" s="30">
        <v>230.48</v>
      </c>
      <c r="F422" s="32">
        <v>34958</v>
      </c>
      <c r="G422" s="32">
        <v>34961</v>
      </c>
      <c r="H422" s="26">
        <v>-546.72</v>
      </c>
      <c r="I422" s="26">
        <v>-571.72</v>
      </c>
      <c r="J422" s="26">
        <f t="shared" si="93"/>
        <v>-559.22</v>
      </c>
      <c r="K422" s="26">
        <v>777.2</v>
      </c>
      <c r="L422" s="26">
        <v>802.2</v>
      </c>
      <c r="M422" s="26">
        <f t="shared" si="94"/>
        <v>789.7</v>
      </c>
      <c r="N422" s="27">
        <v>777.2</v>
      </c>
      <c r="O422" s="27">
        <v>802.2</v>
      </c>
      <c r="P422" s="27">
        <v>789.7</v>
      </c>
      <c r="Q422" s="27">
        <f t="shared" si="95"/>
        <v>25</v>
      </c>
      <c r="R422" s="25" t="s">
        <v>389</v>
      </c>
      <c r="S422" s="28">
        <f t="shared" si="96"/>
        <v>4.4000000000000002E-6</v>
      </c>
      <c r="T422" s="28">
        <v>1.7600000000000001E-7</v>
      </c>
      <c r="U422" s="28" t="str">
        <f t="shared" si="97"/>
        <v>-</v>
      </c>
      <c r="V422" s="28" t="s">
        <v>34</v>
      </c>
      <c r="W422" s="29">
        <v>217.01</v>
      </c>
      <c r="X422" s="25" t="s">
        <v>110</v>
      </c>
      <c r="Y422" s="25" t="s">
        <v>36</v>
      </c>
    </row>
    <row r="423" spans="1:25" ht="16.5">
      <c r="A423" s="209"/>
      <c r="B423" s="25" t="s">
        <v>478</v>
      </c>
      <c r="C423" s="30">
        <v>-68106.19</v>
      </c>
      <c r="D423" s="30">
        <v>5068.8157000000001</v>
      </c>
      <c r="E423" s="30">
        <v>230.48</v>
      </c>
      <c r="F423" s="32">
        <v>34962</v>
      </c>
      <c r="G423" s="32">
        <v>34964</v>
      </c>
      <c r="H423" s="26">
        <v>-604.52</v>
      </c>
      <c r="I423" s="26">
        <v>-629.52</v>
      </c>
      <c r="J423" s="26">
        <f t="shared" si="93"/>
        <v>-617.02</v>
      </c>
      <c r="K423" s="26">
        <v>835</v>
      </c>
      <c r="L423" s="26">
        <v>860</v>
      </c>
      <c r="M423" s="26">
        <f t="shared" si="94"/>
        <v>847.5</v>
      </c>
      <c r="N423" s="27">
        <v>835</v>
      </c>
      <c r="O423" s="27">
        <v>860</v>
      </c>
      <c r="P423" s="27">
        <v>847.5</v>
      </c>
      <c r="Q423" s="27">
        <f t="shared" si="95"/>
        <v>25</v>
      </c>
      <c r="R423" s="25" t="s">
        <v>33</v>
      </c>
      <c r="S423" s="28">
        <f t="shared" si="96"/>
        <v>2.4900000000000001E-8</v>
      </c>
      <c r="T423" s="28">
        <v>9.9600000000000008E-10</v>
      </c>
      <c r="U423" s="28" t="str">
        <f t="shared" si="97"/>
        <v>-</v>
      </c>
      <c r="V423" s="28" t="s">
        <v>34</v>
      </c>
      <c r="W423" s="29">
        <v>216.74</v>
      </c>
      <c r="X423" s="25" t="s">
        <v>104</v>
      </c>
      <c r="Y423" s="25" t="s">
        <v>36</v>
      </c>
    </row>
    <row r="424" spans="1:25" ht="16.5">
      <c r="A424" s="209"/>
      <c r="B424" s="25" t="s">
        <v>479</v>
      </c>
      <c r="C424" s="30">
        <v>-68106.19</v>
      </c>
      <c r="D424" s="30">
        <v>5068.8157000000001</v>
      </c>
      <c r="E424" s="30">
        <v>230.48</v>
      </c>
      <c r="F424" s="32">
        <v>34975</v>
      </c>
      <c r="G424" s="32">
        <v>34977</v>
      </c>
      <c r="H424" s="26">
        <v>-632.02</v>
      </c>
      <c r="I424" s="26">
        <v>-643.02</v>
      </c>
      <c r="J424" s="26">
        <f t="shared" si="93"/>
        <v>-637.52</v>
      </c>
      <c r="K424" s="26">
        <v>862.5</v>
      </c>
      <c r="L424" s="26">
        <v>873.5</v>
      </c>
      <c r="M424" s="26">
        <f t="shared" si="94"/>
        <v>868</v>
      </c>
      <c r="N424" s="27">
        <v>862.5</v>
      </c>
      <c r="O424" s="27">
        <v>873.5</v>
      </c>
      <c r="P424" s="27">
        <v>868</v>
      </c>
      <c r="Q424" s="27">
        <f t="shared" si="95"/>
        <v>11</v>
      </c>
      <c r="R424" s="25" t="s">
        <v>33</v>
      </c>
      <c r="S424" s="28">
        <f t="shared" si="96"/>
        <v>2.0900000000000001E-7</v>
      </c>
      <c r="T424" s="28">
        <v>1.9000000000000001E-8</v>
      </c>
      <c r="U424" s="28" t="str">
        <f t="shared" si="97"/>
        <v>-</v>
      </c>
      <c r="V424" s="28" t="s">
        <v>34</v>
      </c>
      <c r="W424" s="29">
        <v>216.98</v>
      </c>
      <c r="X424" s="25" t="s">
        <v>104</v>
      </c>
      <c r="Y424" s="25" t="s">
        <v>36</v>
      </c>
    </row>
    <row r="425" spans="1:25" ht="16.5">
      <c r="A425" s="209"/>
      <c r="B425" s="25" t="s">
        <v>480</v>
      </c>
      <c r="C425" s="30">
        <v>-68106.19</v>
      </c>
      <c r="D425" s="30">
        <v>5068.8157000000001</v>
      </c>
      <c r="E425" s="30">
        <v>230.48</v>
      </c>
      <c r="F425" s="32">
        <v>34964</v>
      </c>
      <c r="G425" s="32">
        <v>34968</v>
      </c>
      <c r="H425" s="26">
        <v>-688.52</v>
      </c>
      <c r="I425" s="26">
        <v>-713.52</v>
      </c>
      <c r="J425" s="26">
        <f t="shared" si="93"/>
        <v>-701.02</v>
      </c>
      <c r="K425" s="26">
        <v>919</v>
      </c>
      <c r="L425" s="26">
        <v>944</v>
      </c>
      <c r="M425" s="26">
        <f t="shared" si="94"/>
        <v>931.5</v>
      </c>
      <c r="N425" s="27">
        <v>919</v>
      </c>
      <c r="O425" s="27">
        <v>944</v>
      </c>
      <c r="P425" s="27">
        <v>931.5</v>
      </c>
      <c r="Q425" s="27">
        <f t="shared" si="95"/>
        <v>25</v>
      </c>
      <c r="R425" s="25" t="s">
        <v>33</v>
      </c>
      <c r="S425" s="28">
        <f t="shared" si="96"/>
        <v>1.8500000000000001E-6</v>
      </c>
      <c r="T425" s="28">
        <v>7.4000000000000001E-8</v>
      </c>
      <c r="U425" s="28" t="str">
        <f t="shared" si="97"/>
        <v>-</v>
      </c>
      <c r="V425" s="28" t="s">
        <v>34</v>
      </c>
      <c r="W425" s="29">
        <v>220.63</v>
      </c>
      <c r="X425" s="25" t="s">
        <v>110</v>
      </c>
      <c r="Y425" s="25" t="s">
        <v>36</v>
      </c>
    </row>
    <row r="426" spans="1:25" ht="16.5">
      <c r="A426" s="209"/>
      <c r="B426" s="25" t="s">
        <v>481</v>
      </c>
      <c r="C426" s="30">
        <v>-68106.19</v>
      </c>
      <c r="D426" s="30">
        <v>5068.8157000000001</v>
      </c>
      <c r="E426" s="30">
        <v>230.48</v>
      </c>
      <c r="F426" s="32">
        <v>35043</v>
      </c>
      <c r="G426" s="32">
        <v>35047</v>
      </c>
      <c r="H426" s="26">
        <v>-546.72</v>
      </c>
      <c r="I426" s="26">
        <v>-601.72</v>
      </c>
      <c r="J426" s="26">
        <f t="shared" si="93"/>
        <v>-574.22</v>
      </c>
      <c r="K426" s="26">
        <v>777.2</v>
      </c>
      <c r="L426" s="26">
        <v>832.2</v>
      </c>
      <c r="M426" s="26">
        <f t="shared" si="94"/>
        <v>804.7</v>
      </c>
      <c r="N426" s="27">
        <v>777.2</v>
      </c>
      <c r="O426" s="27">
        <v>832.2</v>
      </c>
      <c r="P426" s="27">
        <v>804.7</v>
      </c>
      <c r="Q426" s="27">
        <f t="shared" si="95"/>
        <v>55</v>
      </c>
      <c r="R426" s="25" t="s">
        <v>389</v>
      </c>
      <c r="S426" s="28">
        <v>5.2800000000000003E-5</v>
      </c>
      <c r="T426" s="28">
        <f t="shared" ref="T426:T434" si="98">S426/Q426</f>
        <v>9.6000000000000013E-7</v>
      </c>
      <c r="U426" s="28" t="str">
        <f t="shared" si="97"/>
        <v>-</v>
      </c>
      <c r="V426" s="28" t="s">
        <v>34</v>
      </c>
      <c r="W426" s="29">
        <v>217.15</v>
      </c>
      <c r="X426" s="25" t="s">
        <v>482</v>
      </c>
      <c r="Y426" s="25" t="s">
        <v>275</v>
      </c>
    </row>
    <row r="427" spans="1:25" ht="16.5">
      <c r="A427" s="209"/>
      <c r="B427" s="25" t="s">
        <v>483</v>
      </c>
      <c r="C427" s="30">
        <v>-68106.19</v>
      </c>
      <c r="D427" s="30">
        <v>5068.8157000000001</v>
      </c>
      <c r="E427" s="30">
        <v>230.48</v>
      </c>
      <c r="F427" s="32">
        <v>35036</v>
      </c>
      <c r="G427" s="32">
        <v>35043</v>
      </c>
      <c r="H427" s="26">
        <v>-601.72</v>
      </c>
      <c r="I427" s="26">
        <v>-656.72</v>
      </c>
      <c r="J427" s="26">
        <f t="shared" si="93"/>
        <v>-629.22</v>
      </c>
      <c r="K427" s="26">
        <v>832.2</v>
      </c>
      <c r="L427" s="26">
        <v>887.2</v>
      </c>
      <c r="M427" s="26">
        <f t="shared" si="94"/>
        <v>859.7</v>
      </c>
      <c r="N427" s="27">
        <v>832.2</v>
      </c>
      <c r="O427" s="27">
        <v>887.2</v>
      </c>
      <c r="P427" s="27">
        <v>859.7</v>
      </c>
      <c r="Q427" s="27">
        <f t="shared" si="95"/>
        <v>55</v>
      </c>
      <c r="R427" s="25" t="s">
        <v>33</v>
      </c>
      <c r="S427" s="28">
        <v>3.5700000000000001E-6</v>
      </c>
      <c r="T427" s="28">
        <f t="shared" si="98"/>
        <v>6.4909090909090907E-8</v>
      </c>
      <c r="U427" s="28" t="str">
        <f t="shared" si="97"/>
        <v>-</v>
      </c>
      <c r="V427" s="28" t="s">
        <v>34</v>
      </c>
      <c r="W427" s="29">
        <v>217.04</v>
      </c>
      <c r="X427" s="25" t="s">
        <v>257</v>
      </c>
      <c r="Y427" s="25" t="s">
        <v>275</v>
      </c>
    </row>
    <row r="428" spans="1:25" ht="16.5">
      <c r="A428" s="209"/>
      <c r="B428" s="25" t="s">
        <v>484</v>
      </c>
      <c r="C428" s="30">
        <v>-68106.19</v>
      </c>
      <c r="D428" s="30">
        <v>5068.8157000000001</v>
      </c>
      <c r="E428" s="30">
        <v>230.48</v>
      </c>
      <c r="F428" s="32">
        <v>35030</v>
      </c>
      <c r="G428" s="32">
        <v>35036</v>
      </c>
      <c r="H428" s="26">
        <v>-658.52</v>
      </c>
      <c r="I428" s="26">
        <v>-713.52</v>
      </c>
      <c r="J428" s="26">
        <f t="shared" si="93"/>
        <v>-686.02</v>
      </c>
      <c r="K428" s="26">
        <v>889</v>
      </c>
      <c r="L428" s="26">
        <v>944</v>
      </c>
      <c r="M428" s="26">
        <f t="shared" si="94"/>
        <v>916.5</v>
      </c>
      <c r="N428" s="27">
        <v>889</v>
      </c>
      <c r="O428" s="27">
        <v>944</v>
      </c>
      <c r="P428" s="27">
        <v>916.5</v>
      </c>
      <c r="Q428" s="27">
        <f t="shared" si="95"/>
        <v>55</v>
      </c>
      <c r="R428" s="25" t="s">
        <v>33</v>
      </c>
      <c r="S428" s="28">
        <v>1.0000000000000001E-5</v>
      </c>
      <c r="T428" s="28">
        <f t="shared" si="98"/>
        <v>1.8181818181818183E-7</v>
      </c>
      <c r="U428" s="28">
        <v>0.06</v>
      </c>
      <c r="V428" s="28">
        <v>1.1000000000000001E-3</v>
      </c>
      <c r="W428" s="29">
        <v>220.7</v>
      </c>
      <c r="X428" s="25" t="s">
        <v>460</v>
      </c>
      <c r="Y428" s="25" t="s">
        <v>72</v>
      </c>
    </row>
    <row r="429" spans="1:25" ht="16.5">
      <c r="A429" s="209"/>
      <c r="B429" s="25" t="s">
        <v>485</v>
      </c>
      <c r="C429" s="30">
        <v>-68106.19</v>
      </c>
      <c r="D429" s="30">
        <v>5068.8157000000001</v>
      </c>
      <c r="E429" s="30">
        <v>230.48</v>
      </c>
      <c r="F429" s="32">
        <v>35021</v>
      </c>
      <c r="G429" s="32">
        <v>35026</v>
      </c>
      <c r="H429" s="26">
        <v>-718.52</v>
      </c>
      <c r="I429" s="26">
        <v>-773.52</v>
      </c>
      <c r="J429" s="26">
        <f t="shared" si="93"/>
        <v>-746.02</v>
      </c>
      <c r="K429" s="26">
        <v>949</v>
      </c>
      <c r="L429" s="26">
        <v>1004</v>
      </c>
      <c r="M429" s="26">
        <f t="shared" si="94"/>
        <v>976.5</v>
      </c>
      <c r="N429" s="27">
        <v>949</v>
      </c>
      <c r="O429" s="27">
        <v>1004</v>
      </c>
      <c r="P429" s="27">
        <v>976.5</v>
      </c>
      <c r="Q429" s="27">
        <f t="shared" si="95"/>
        <v>55</v>
      </c>
      <c r="R429" s="25" t="s">
        <v>33</v>
      </c>
      <c r="S429" s="28">
        <v>7.7899999999999996E-5</v>
      </c>
      <c r="T429" s="28">
        <f t="shared" si="98"/>
        <v>1.4163636363636362E-6</v>
      </c>
      <c r="U429" s="28">
        <v>1.0000000000000001E-5</v>
      </c>
      <c r="V429" s="28">
        <v>1.8E-7</v>
      </c>
      <c r="W429" s="29">
        <v>221.22</v>
      </c>
      <c r="X429" s="25" t="s">
        <v>482</v>
      </c>
      <c r="Y429" s="25" t="s">
        <v>275</v>
      </c>
    </row>
    <row r="430" spans="1:25" ht="16.5">
      <c r="A430" s="209"/>
      <c r="B430" s="25" t="s">
        <v>486</v>
      </c>
      <c r="C430" s="30">
        <v>-68106.19</v>
      </c>
      <c r="D430" s="30">
        <v>5068.8157000000001</v>
      </c>
      <c r="E430" s="30">
        <v>230.48</v>
      </c>
      <c r="F430" s="32">
        <v>34988</v>
      </c>
      <c r="G430" s="32">
        <v>34993</v>
      </c>
      <c r="H430" s="26">
        <f>E430-K430</f>
        <v>-89.52000000000001</v>
      </c>
      <c r="I430" s="26">
        <f>E430-L430</f>
        <v>-174.52</v>
      </c>
      <c r="J430" s="26">
        <f t="shared" si="93"/>
        <v>-132.02000000000001</v>
      </c>
      <c r="K430" s="26">
        <v>320</v>
      </c>
      <c r="L430" s="26">
        <v>405</v>
      </c>
      <c r="M430" s="26">
        <f t="shared" si="94"/>
        <v>362.5</v>
      </c>
      <c r="N430" s="27">
        <v>320</v>
      </c>
      <c r="O430" s="27">
        <v>405</v>
      </c>
      <c r="P430" s="27">
        <v>362.5</v>
      </c>
      <c r="Q430" s="27">
        <f t="shared" si="95"/>
        <v>85</v>
      </c>
      <c r="R430" s="25" t="s">
        <v>33</v>
      </c>
      <c r="S430" s="28">
        <v>3.5800000000000003E-8</v>
      </c>
      <c r="T430" s="28">
        <f t="shared" si="98"/>
        <v>4.2117647058823531E-10</v>
      </c>
      <c r="U430" s="28" t="str">
        <f>IF(V430="-","-",V430*Q430)</f>
        <v>-</v>
      </c>
      <c r="V430" s="28" t="s">
        <v>34</v>
      </c>
      <c r="W430" s="29">
        <v>212.24829999999994</v>
      </c>
      <c r="X430" s="25" t="s">
        <v>104</v>
      </c>
      <c r="Y430" s="25" t="s">
        <v>36</v>
      </c>
    </row>
    <row r="431" spans="1:25" ht="16.5">
      <c r="A431" s="209"/>
      <c r="B431" s="25" t="s">
        <v>487</v>
      </c>
      <c r="C431" s="30">
        <v>-68106.19</v>
      </c>
      <c r="D431" s="30">
        <v>5068.8157000000001</v>
      </c>
      <c r="E431" s="30">
        <v>230.48</v>
      </c>
      <c r="F431" s="32">
        <v>34994</v>
      </c>
      <c r="G431" s="32">
        <v>34998</v>
      </c>
      <c r="H431" s="26">
        <f>E431-K431</f>
        <v>-179.52</v>
      </c>
      <c r="I431" s="26">
        <f>E431-L431</f>
        <v>-264.52</v>
      </c>
      <c r="J431" s="26">
        <f t="shared" si="93"/>
        <v>-222.01999999999998</v>
      </c>
      <c r="K431" s="26">
        <v>410</v>
      </c>
      <c r="L431" s="26">
        <v>495</v>
      </c>
      <c r="M431" s="26">
        <f t="shared" si="94"/>
        <v>452.5</v>
      </c>
      <c r="N431" s="27">
        <v>410</v>
      </c>
      <c r="O431" s="27">
        <v>495</v>
      </c>
      <c r="P431" s="27">
        <v>452.5</v>
      </c>
      <c r="Q431" s="27">
        <f t="shared" si="95"/>
        <v>85</v>
      </c>
      <c r="R431" s="25" t="s">
        <v>33</v>
      </c>
      <c r="S431" s="28">
        <v>1.1999999999999999E-7</v>
      </c>
      <c r="T431" s="28">
        <f t="shared" si="98"/>
        <v>1.4117647058823528E-9</v>
      </c>
      <c r="U431" s="28" t="str">
        <f>IF(V431="-","-",V431*Q431)</f>
        <v>-</v>
      </c>
      <c r="V431" s="28" t="s">
        <v>34</v>
      </c>
      <c r="W431" s="29">
        <v>212.40129999999996</v>
      </c>
      <c r="X431" s="25" t="s">
        <v>104</v>
      </c>
      <c r="Y431" s="25" t="s">
        <v>36</v>
      </c>
    </row>
    <row r="432" spans="1:25" ht="16.5">
      <c r="A432" s="209"/>
      <c r="B432" s="25" t="s">
        <v>488</v>
      </c>
      <c r="C432" s="30">
        <v>-68106.19</v>
      </c>
      <c r="D432" s="30">
        <v>5068.8157000000001</v>
      </c>
      <c r="E432" s="30">
        <v>230.48</v>
      </c>
      <c r="F432" s="32">
        <v>34999</v>
      </c>
      <c r="G432" s="32">
        <v>35007</v>
      </c>
      <c r="H432" s="26">
        <f>E432-K432</f>
        <v>-289.52</v>
      </c>
      <c r="I432" s="26">
        <f>E432-L432</f>
        <v>-374.52</v>
      </c>
      <c r="J432" s="26">
        <f t="shared" si="93"/>
        <v>-332.02</v>
      </c>
      <c r="K432" s="26">
        <v>520</v>
      </c>
      <c r="L432" s="26">
        <v>605</v>
      </c>
      <c r="M432" s="26">
        <f t="shared" si="94"/>
        <v>562.5</v>
      </c>
      <c r="N432" s="27">
        <v>520</v>
      </c>
      <c r="O432" s="27">
        <v>605</v>
      </c>
      <c r="P432" s="27">
        <v>562.5</v>
      </c>
      <c r="Q432" s="27">
        <f t="shared" si="95"/>
        <v>85</v>
      </c>
      <c r="R432" s="25" t="s">
        <v>33</v>
      </c>
      <c r="S432" s="28">
        <v>5.8899999999999998E-8</v>
      </c>
      <c r="T432" s="28">
        <f t="shared" si="98"/>
        <v>6.9294117647058821E-10</v>
      </c>
      <c r="U432" s="28" t="str">
        <f>IF(V432="-","-",V432*Q432)</f>
        <v>-</v>
      </c>
      <c r="V432" s="28" t="s">
        <v>34</v>
      </c>
      <c r="W432" s="29">
        <v>212.58829999999992</v>
      </c>
      <c r="X432" s="25" t="s">
        <v>104</v>
      </c>
      <c r="Y432" s="25" t="s">
        <v>36</v>
      </c>
    </row>
    <row r="433" spans="1:25" ht="16.5">
      <c r="A433" s="209"/>
      <c r="B433" s="25" t="s">
        <v>489</v>
      </c>
      <c r="C433" s="30">
        <v>-68106.19</v>
      </c>
      <c r="D433" s="30">
        <v>5068.8157000000001</v>
      </c>
      <c r="E433" s="30">
        <v>230.48</v>
      </c>
      <c r="F433" s="32">
        <v>35007</v>
      </c>
      <c r="G433" s="32">
        <v>35012</v>
      </c>
      <c r="H433" s="26">
        <f>E433-K433</f>
        <v>-374.52</v>
      </c>
      <c r="I433" s="26">
        <f>E433-L433</f>
        <v>-459.52</v>
      </c>
      <c r="J433" s="26">
        <f t="shared" si="93"/>
        <v>-417.02</v>
      </c>
      <c r="K433" s="26">
        <v>605</v>
      </c>
      <c r="L433" s="26">
        <v>690</v>
      </c>
      <c r="M433" s="26">
        <f t="shared" si="94"/>
        <v>647.5</v>
      </c>
      <c r="N433" s="27">
        <v>605</v>
      </c>
      <c r="O433" s="27">
        <v>690</v>
      </c>
      <c r="P433" s="27">
        <v>647.5</v>
      </c>
      <c r="Q433" s="27">
        <f t="shared" si="95"/>
        <v>85</v>
      </c>
      <c r="R433" s="25" t="s">
        <v>389</v>
      </c>
      <c r="S433" s="28">
        <v>3.2500000000000001E-7</v>
      </c>
      <c r="T433" s="28">
        <f t="shared" si="98"/>
        <v>3.8235294117647059E-9</v>
      </c>
      <c r="U433" s="28" t="str">
        <f>IF(V433="-","-",V433*Q433)</f>
        <v>-</v>
      </c>
      <c r="V433" s="28" t="s">
        <v>34</v>
      </c>
      <c r="W433" s="29">
        <v>215.73789999999994</v>
      </c>
      <c r="X433" s="25" t="s">
        <v>257</v>
      </c>
      <c r="Y433" s="25" t="s">
        <v>275</v>
      </c>
    </row>
    <row r="434" spans="1:25" ht="16.5">
      <c r="A434" s="209"/>
      <c r="B434" s="25" t="s">
        <v>490</v>
      </c>
      <c r="C434" s="30">
        <v>-68106.19</v>
      </c>
      <c r="D434" s="30">
        <v>5068.8157000000001</v>
      </c>
      <c r="E434" s="30">
        <v>230.48</v>
      </c>
      <c r="F434" s="32">
        <v>35049</v>
      </c>
      <c r="G434" s="32">
        <v>35055</v>
      </c>
      <c r="H434" s="26">
        <f>E434-K434</f>
        <v>-493.52</v>
      </c>
      <c r="I434" s="26">
        <f>E434-L434</f>
        <v>-544.52</v>
      </c>
      <c r="J434" s="26">
        <f t="shared" si="93"/>
        <v>-519.02</v>
      </c>
      <c r="K434" s="26">
        <v>724</v>
      </c>
      <c r="L434" s="26">
        <v>775</v>
      </c>
      <c r="M434" s="26">
        <f t="shared" si="94"/>
        <v>749.5</v>
      </c>
      <c r="N434" s="27">
        <v>724</v>
      </c>
      <c r="O434" s="27">
        <v>775</v>
      </c>
      <c r="P434" s="27">
        <v>749.5</v>
      </c>
      <c r="Q434" s="27">
        <f t="shared" si="95"/>
        <v>51</v>
      </c>
      <c r="R434" s="25" t="s">
        <v>389</v>
      </c>
      <c r="S434" s="28">
        <v>1.5E-6</v>
      </c>
      <c r="T434" s="28">
        <f t="shared" si="98"/>
        <v>2.9411764705882354E-8</v>
      </c>
      <c r="U434" s="28">
        <v>1.2E-8</v>
      </c>
      <c r="V434" s="28">
        <v>2.4E-10</v>
      </c>
      <c r="W434" s="29">
        <v>214.93849999999995</v>
      </c>
      <c r="X434" s="25" t="s">
        <v>460</v>
      </c>
      <c r="Y434" s="25" t="s">
        <v>72</v>
      </c>
    </row>
    <row r="435" spans="1:25">
      <c r="A435" s="214"/>
      <c r="B435" s="215"/>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row>
    <row r="436" spans="1:25" ht="16.5">
      <c r="A436" s="209" t="s">
        <v>491</v>
      </c>
      <c r="B436" s="25" t="s">
        <v>492</v>
      </c>
      <c r="C436" s="30">
        <v>-68388.981</v>
      </c>
      <c r="D436" s="30">
        <v>5256.4201999999996</v>
      </c>
      <c r="E436" s="30">
        <v>216.99</v>
      </c>
      <c r="F436" s="32">
        <v>35250</v>
      </c>
      <c r="G436" s="32">
        <v>35257</v>
      </c>
      <c r="H436" s="26">
        <f t="shared" ref="H436:I447" si="99">$E436-K436</f>
        <v>157.71</v>
      </c>
      <c r="I436" s="26">
        <f t="shared" si="99"/>
        <v>149.42000000000002</v>
      </c>
      <c r="J436" s="26">
        <f t="shared" ref="J436:J447" si="100">(H436+I436)/2</f>
        <v>153.565</v>
      </c>
      <c r="K436" s="26">
        <v>59.28</v>
      </c>
      <c r="L436" s="26">
        <v>67.569999999999993</v>
      </c>
      <c r="M436" s="26">
        <f t="shared" ref="M436:M447" si="101">(K436+L436)/2</f>
        <v>63.424999999999997</v>
      </c>
      <c r="N436" s="27">
        <f t="shared" ref="N436:O447" si="102">K436*(790.1/684.25)</f>
        <v>68.450314943368653</v>
      </c>
      <c r="O436" s="27">
        <f t="shared" si="102"/>
        <v>78.022735842162945</v>
      </c>
      <c r="P436" s="27">
        <f t="shared" ref="P436:P447" si="103">(N436+O436)/2</f>
        <v>73.236525392765799</v>
      </c>
      <c r="Q436" s="27">
        <v>9.57</v>
      </c>
      <c r="R436" s="25" t="s">
        <v>240</v>
      </c>
      <c r="S436" s="28">
        <f t="shared" ref="S436:S447" si="104">T436*Q436</f>
        <v>2.03841E-10</v>
      </c>
      <c r="T436" s="28">
        <v>2.13E-11</v>
      </c>
      <c r="U436" s="28">
        <f t="shared" ref="U436:U447" si="105">IF(V436="-","-",V436*Q436)</f>
        <v>1.03356E-4</v>
      </c>
      <c r="V436" s="28">
        <v>1.08E-5</v>
      </c>
      <c r="W436" s="29">
        <v>190.59399999999999</v>
      </c>
      <c r="X436" s="25" t="s">
        <v>104</v>
      </c>
      <c r="Y436" s="25" t="s">
        <v>42</v>
      </c>
    </row>
    <row r="437" spans="1:25" ht="16.5">
      <c r="A437" s="209"/>
      <c r="B437" s="25" t="s">
        <v>493</v>
      </c>
      <c r="C437" s="30">
        <v>-68388.981</v>
      </c>
      <c r="D437" s="30">
        <v>5256.4201999999996</v>
      </c>
      <c r="E437" s="30">
        <v>216.99</v>
      </c>
      <c r="F437" s="32">
        <v>35259</v>
      </c>
      <c r="G437" s="32">
        <v>35269</v>
      </c>
      <c r="H437" s="26">
        <f t="shared" si="99"/>
        <v>145.54000000000002</v>
      </c>
      <c r="I437" s="26">
        <f t="shared" si="99"/>
        <v>140.22000000000003</v>
      </c>
      <c r="J437" s="26">
        <f t="shared" si="100"/>
        <v>142.88000000000002</v>
      </c>
      <c r="K437" s="26">
        <v>71.45</v>
      </c>
      <c r="L437" s="26">
        <v>76.77</v>
      </c>
      <c r="M437" s="26">
        <f t="shared" si="101"/>
        <v>74.11</v>
      </c>
      <c r="N437" s="27">
        <f t="shared" si="102"/>
        <v>82.502952137376695</v>
      </c>
      <c r="O437" s="27">
        <f t="shared" si="102"/>
        <v>88.645929119473877</v>
      </c>
      <c r="P437" s="27">
        <f t="shared" si="103"/>
        <v>85.574440628425293</v>
      </c>
      <c r="Q437" s="27">
        <v>6.15</v>
      </c>
      <c r="R437" s="25" t="s">
        <v>240</v>
      </c>
      <c r="S437" s="28">
        <f t="shared" si="104"/>
        <v>3.3394500000000002E-7</v>
      </c>
      <c r="T437" s="28">
        <v>5.4300000000000003E-8</v>
      </c>
      <c r="U437" s="28">
        <f t="shared" si="105"/>
        <v>1.8757500000000001E-5</v>
      </c>
      <c r="V437" s="28">
        <v>3.05E-6</v>
      </c>
      <c r="W437" s="29">
        <v>201.494</v>
      </c>
      <c r="X437" s="25" t="s">
        <v>133</v>
      </c>
      <c r="Y437" s="25" t="s">
        <v>134</v>
      </c>
    </row>
    <row r="438" spans="1:25" ht="16.5">
      <c r="A438" s="209"/>
      <c r="B438" s="25" t="s">
        <v>494</v>
      </c>
      <c r="C438" s="30">
        <v>-68388.981</v>
      </c>
      <c r="D438" s="30">
        <v>5256.4201999999996</v>
      </c>
      <c r="E438" s="30">
        <v>216.99</v>
      </c>
      <c r="F438" s="32">
        <v>35282</v>
      </c>
      <c r="G438" s="32">
        <v>35292</v>
      </c>
      <c r="H438" s="26">
        <f t="shared" si="99"/>
        <v>134.69999999999999</v>
      </c>
      <c r="I438" s="26">
        <f t="shared" si="99"/>
        <v>100.54</v>
      </c>
      <c r="J438" s="26">
        <f t="shared" si="100"/>
        <v>117.62</v>
      </c>
      <c r="K438" s="26">
        <v>82.29</v>
      </c>
      <c r="L438" s="26">
        <v>116.45</v>
      </c>
      <c r="M438" s="26">
        <f t="shared" si="101"/>
        <v>99.37</v>
      </c>
      <c r="N438" s="27">
        <f t="shared" si="102"/>
        <v>95.019845085860439</v>
      </c>
      <c r="O438" s="27">
        <f t="shared" si="102"/>
        <v>134.46422360248448</v>
      </c>
      <c r="P438" s="27">
        <f t="shared" si="103"/>
        <v>114.74203434417245</v>
      </c>
      <c r="Q438" s="27">
        <v>39.450000000000003</v>
      </c>
      <c r="R438" s="25" t="s">
        <v>65</v>
      </c>
      <c r="S438" s="28">
        <f t="shared" si="104"/>
        <v>1.1795550000000001E-6</v>
      </c>
      <c r="T438" s="28">
        <v>2.9900000000000003E-8</v>
      </c>
      <c r="U438" s="28">
        <f t="shared" si="105"/>
        <v>7.9689000000000008E-4</v>
      </c>
      <c r="V438" s="28">
        <v>2.02E-5</v>
      </c>
      <c r="W438" s="29">
        <v>200.95400000000001</v>
      </c>
      <c r="X438" s="25" t="s">
        <v>133</v>
      </c>
      <c r="Y438" s="25" t="s">
        <v>134</v>
      </c>
    </row>
    <row r="439" spans="1:25" ht="16.5">
      <c r="A439" s="209"/>
      <c r="B439" s="25" t="s">
        <v>495</v>
      </c>
      <c r="C439" s="30">
        <v>-68388.981</v>
      </c>
      <c r="D439" s="30">
        <v>5256.4201999999996</v>
      </c>
      <c r="E439" s="30">
        <v>216.99</v>
      </c>
      <c r="F439" s="32">
        <v>35391</v>
      </c>
      <c r="G439" s="32">
        <v>35403</v>
      </c>
      <c r="H439" s="26">
        <f t="shared" si="99"/>
        <v>-55.759999999999991</v>
      </c>
      <c r="I439" s="26">
        <f t="shared" si="99"/>
        <v>-57.5</v>
      </c>
      <c r="J439" s="26">
        <f t="shared" si="100"/>
        <v>-56.629999999999995</v>
      </c>
      <c r="K439" s="26">
        <v>272.75</v>
      </c>
      <c r="L439" s="26">
        <v>274.49</v>
      </c>
      <c r="M439" s="26">
        <f t="shared" si="101"/>
        <v>273.62</v>
      </c>
      <c r="N439" s="27">
        <f t="shared" si="102"/>
        <v>314.94303982462549</v>
      </c>
      <c r="O439" s="27">
        <f t="shared" si="102"/>
        <v>316.95220898794304</v>
      </c>
      <c r="P439" s="27">
        <f t="shared" si="103"/>
        <v>315.94762440628426</v>
      </c>
      <c r="Q439" s="27">
        <v>2</v>
      </c>
      <c r="R439" s="25" t="s">
        <v>65</v>
      </c>
      <c r="S439" s="28">
        <f t="shared" si="104"/>
        <v>8.7399999999999993E-6</v>
      </c>
      <c r="T439" s="28">
        <v>4.3699999999999997E-6</v>
      </c>
      <c r="U439" s="28">
        <f t="shared" si="105"/>
        <v>5.62E-9</v>
      </c>
      <c r="V439" s="28">
        <v>2.81E-9</v>
      </c>
      <c r="W439" s="29">
        <v>202.41399999999999</v>
      </c>
      <c r="X439" s="25" t="s">
        <v>133</v>
      </c>
      <c r="Y439" s="25" t="s">
        <v>134</v>
      </c>
    </row>
    <row r="440" spans="1:25" ht="16.5">
      <c r="A440" s="209"/>
      <c r="B440" s="25" t="s">
        <v>496</v>
      </c>
      <c r="C440" s="30">
        <v>-68388.981</v>
      </c>
      <c r="D440" s="30">
        <v>5256.4201999999996</v>
      </c>
      <c r="E440" s="30">
        <v>216.99</v>
      </c>
      <c r="F440" s="32">
        <v>35231</v>
      </c>
      <c r="G440" s="32">
        <v>35240</v>
      </c>
      <c r="H440" s="26">
        <f t="shared" si="99"/>
        <v>-287.46999999999997</v>
      </c>
      <c r="I440" s="26">
        <f t="shared" si="99"/>
        <v>-343.41999999999996</v>
      </c>
      <c r="J440" s="26">
        <f t="shared" si="100"/>
        <v>-315.44499999999994</v>
      </c>
      <c r="K440" s="26">
        <v>504.46</v>
      </c>
      <c r="L440" s="26">
        <v>560.41</v>
      </c>
      <c r="M440" s="26">
        <f t="shared" si="101"/>
        <v>532.43499999999995</v>
      </c>
      <c r="N440" s="27">
        <f t="shared" si="102"/>
        <v>582.49740007307264</v>
      </c>
      <c r="O440" s="27">
        <f t="shared" si="102"/>
        <v>647.10258092802337</v>
      </c>
      <c r="P440" s="27">
        <f t="shared" si="103"/>
        <v>614.79999050054801</v>
      </c>
      <c r="Q440" s="27">
        <v>64.61</v>
      </c>
      <c r="R440" s="25" t="s">
        <v>497</v>
      </c>
      <c r="S440" s="28">
        <f t="shared" si="104"/>
        <v>5.8988929999999996E-5</v>
      </c>
      <c r="T440" s="28">
        <v>9.1299999999999998E-7</v>
      </c>
      <c r="U440" s="28">
        <f t="shared" si="105"/>
        <v>6.6548299999999998E-7</v>
      </c>
      <c r="V440" s="28">
        <v>1.03E-8</v>
      </c>
      <c r="W440" s="29">
        <v>202.85399999999998</v>
      </c>
      <c r="X440" s="25" t="s">
        <v>133</v>
      </c>
      <c r="Y440" s="25" t="s">
        <v>134</v>
      </c>
    </row>
    <row r="441" spans="1:25" ht="16.5">
      <c r="A441" s="209"/>
      <c r="B441" s="25" t="s">
        <v>498</v>
      </c>
      <c r="C441" s="30">
        <v>-68388.981</v>
      </c>
      <c r="D441" s="30">
        <v>5256.4201999999996</v>
      </c>
      <c r="E441" s="30">
        <v>216.99</v>
      </c>
      <c r="F441" s="32">
        <v>35607</v>
      </c>
      <c r="G441" s="32">
        <v>35612</v>
      </c>
      <c r="H441" s="26">
        <f t="shared" si="99"/>
        <v>-288.77</v>
      </c>
      <c r="I441" s="26">
        <f t="shared" si="99"/>
        <v>-343.41999999999996</v>
      </c>
      <c r="J441" s="26">
        <f t="shared" si="100"/>
        <v>-316.09499999999997</v>
      </c>
      <c r="K441" s="26">
        <v>505.76</v>
      </c>
      <c r="L441" s="26">
        <v>560.41</v>
      </c>
      <c r="M441" s="26">
        <f t="shared" si="101"/>
        <v>533.08500000000004</v>
      </c>
      <c r="N441" s="27">
        <f t="shared" si="102"/>
        <v>583.99850347095355</v>
      </c>
      <c r="O441" s="27">
        <f t="shared" si="102"/>
        <v>647.10258092802337</v>
      </c>
      <c r="P441" s="27">
        <f t="shared" si="103"/>
        <v>615.55054219948852</v>
      </c>
      <c r="Q441" s="27">
        <v>63.11</v>
      </c>
      <c r="R441" s="25" t="s">
        <v>497</v>
      </c>
      <c r="S441" s="28">
        <f t="shared" si="104"/>
        <v>7.6994200000000002E-5</v>
      </c>
      <c r="T441" s="28">
        <v>1.22E-6</v>
      </c>
      <c r="U441" s="28" t="str">
        <f t="shared" si="105"/>
        <v>-</v>
      </c>
      <c r="V441" s="28" t="s">
        <v>34</v>
      </c>
      <c r="W441" s="29">
        <v>196.35399999999998</v>
      </c>
      <c r="X441" s="25" t="s">
        <v>133</v>
      </c>
      <c r="Y441" s="25" t="s">
        <v>134</v>
      </c>
    </row>
    <row r="442" spans="1:25" ht="16.5">
      <c r="A442" s="209"/>
      <c r="B442" s="25" t="s">
        <v>499</v>
      </c>
      <c r="C442" s="30">
        <v>-68388.981</v>
      </c>
      <c r="D442" s="30">
        <v>5256.4201999999996</v>
      </c>
      <c r="E442" s="30">
        <v>216.99</v>
      </c>
      <c r="F442" s="32">
        <v>35623</v>
      </c>
      <c r="G442" s="32">
        <v>35626</v>
      </c>
      <c r="H442" s="26">
        <f t="shared" si="99"/>
        <v>58.330000000000013</v>
      </c>
      <c r="I442" s="26">
        <f t="shared" si="99"/>
        <v>-3.1499999999999773</v>
      </c>
      <c r="J442" s="26">
        <f t="shared" si="100"/>
        <v>27.590000000000018</v>
      </c>
      <c r="K442" s="26">
        <v>158.66</v>
      </c>
      <c r="L442" s="26">
        <v>220.14</v>
      </c>
      <c r="M442" s="26">
        <f t="shared" si="101"/>
        <v>189.39999999999998</v>
      </c>
      <c r="N442" s="27">
        <f t="shared" si="102"/>
        <v>183.20389623675555</v>
      </c>
      <c r="O442" s="27">
        <f t="shared" si="102"/>
        <v>254.19454000730727</v>
      </c>
      <c r="P442" s="27">
        <f t="shared" si="103"/>
        <v>218.69921812203143</v>
      </c>
      <c r="Q442" s="27">
        <v>71</v>
      </c>
      <c r="R442" s="25" t="s">
        <v>65</v>
      </c>
      <c r="S442" s="28">
        <f t="shared" si="104"/>
        <v>3.1949999999999997E-7</v>
      </c>
      <c r="T442" s="28">
        <v>4.4999999999999998E-9</v>
      </c>
      <c r="U442" s="28">
        <f t="shared" si="105"/>
        <v>5.3817999999999999E-5</v>
      </c>
      <c r="V442" s="28">
        <v>7.5799999999999998E-7</v>
      </c>
      <c r="W442" s="29">
        <v>198.304</v>
      </c>
      <c r="X442" s="25" t="s">
        <v>133</v>
      </c>
      <c r="Y442" s="25" t="s">
        <v>134</v>
      </c>
    </row>
    <row r="443" spans="1:25" ht="16.5">
      <c r="A443" s="209"/>
      <c r="B443" s="25" t="s">
        <v>500</v>
      </c>
      <c r="C443" s="30">
        <v>-68388.981</v>
      </c>
      <c r="D443" s="30">
        <v>5256.4201999999996</v>
      </c>
      <c r="E443" s="30">
        <v>216.99</v>
      </c>
      <c r="F443" s="32">
        <v>35657</v>
      </c>
      <c r="G443" s="32">
        <v>35662</v>
      </c>
      <c r="H443" s="26">
        <f t="shared" si="99"/>
        <v>-436.42999999999995</v>
      </c>
      <c r="I443" s="26">
        <f t="shared" si="99"/>
        <v>-467.26</v>
      </c>
      <c r="J443" s="26">
        <f t="shared" si="100"/>
        <v>-451.84499999999997</v>
      </c>
      <c r="K443" s="26">
        <v>653.41999999999996</v>
      </c>
      <c r="L443" s="26">
        <v>684.25</v>
      </c>
      <c r="M443" s="26">
        <f t="shared" si="101"/>
        <v>668.83500000000004</v>
      </c>
      <c r="N443" s="27">
        <f t="shared" si="102"/>
        <v>754.50075557179389</v>
      </c>
      <c r="O443" s="27">
        <f t="shared" si="102"/>
        <v>790.1</v>
      </c>
      <c r="P443" s="27">
        <f t="shared" si="103"/>
        <v>772.3003777858969</v>
      </c>
      <c r="Q443" s="27">
        <v>35.6</v>
      </c>
      <c r="R443" s="25" t="s">
        <v>389</v>
      </c>
      <c r="S443" s="28">
        <f t="shared" si="104"/>
        <v>2.1359999999999999E-5</v>
      </c>
      <c r="T443" s="28">
        <v>5.9999999999999997E-7</v>
      </c>
      <c r="U443" s="28" t="str">
        <f t="shared" si="105"/>
        <v>-</v>
      </c>
      <c r="V443" s="28" t="s">
        <v>34</v>
      </c>
      <c r="W443" s="29">
        <v>200.09399999999999</v>
      </c>
      <c r="X443" s="25" t="s">
        <v>257</v>
      </c>
      <c r="Y443" s="25" t="s">
        <v>275</v>
      </c>
    </row>
    <row r="444" spans="1:25" ht="16.5">
      <c r="A444" s="209"/>
      <c r="B444" s="25" t="s">
        <v>501</v>
      </c>
      <c r="C444" s="30">
        <v>-68388.981</v>
      </c>
      <c r="D444" s="30">
        <v>5256.4201999999996</v>
      </c>
      <c r="E444" s="30">
        <v>216.99</v>
      </c>
      <c r="F444" s="32">
        <v>35672</v>
      </c>
      <c r="G444" s="32">
        <v>35673</v>
      </c>
      <c r="H444" s="26">
        <f t="shared" si="99"/>
        <v>-362.80999999999995</v>
      </c>
      <c r="I444" s="26">
        <f t="shared" si="99"/>
        <v>-369.30999999999995</v>
      </c>
      <c r="J444" s="26">
        <f t="shared" si="100"/>
        <v>-366.05999999999995</v>
      </c>
      <c r="K444" s="26">
        <v>579.79999999999995</v>
      </c>
      <c r="L444" s="26">
        <v>586.29999999999995</v>
      </c>
      <c r="M444" s="26">
        <f t="shared" si="101"/>
        <v>583.04999999999995</v>
      </c>
      <c r="N444" s="27">
        <f t="shared" si="102"/>
        <v>669.49211545487753</v>
      </c>
      <c r="O444" s="27">
        <f t="shared" si="102"/>
        <v>676.99763244428198</v>
      </c>
      <c r="P444" s="27">
        <f t="shared" si="103"/>
        <v>673.24487394957976</v>
      </c>
      <c r="Q444" s="27">
        <v>7.5</v>
      </c>
      <c r="R444" s="25" t="s">
        <v>434</v>
      </c>
      <c r="S444" s="28">
        <f t="shared" si="104"/>
        <v>5.3025E-8</v>
      </c>
      <c r="T444" s="28">
        <v>7.0699999999999998E-9</v>
      </c>
      <c r="U444" s="28">
        <f t="shared" si="105"/>
        <v>5.7825000000000001E-2</v>
      </c>
      <c r="V444" s="28">
        <v>7.7099999999999998E-3</v>
      </c>
      <c r="W444" s="29">
        <v>201.07400000000001</v>
      </c>
      <c r="X444" s="25" t="s">
        <v>502</v>
      </c>
      <c r="Y444" s="25" t="s">
        <v>275</v>
      </c>
    </row>
    <row r="445" spans="1:25" ht="16.5">
      <c r="A445" s="209"/>
      <c r="B445" s="25" t="s">
        <v>503</v>
      </c>
      <c r="C445" s="30">
        <v>-68388.981</v>
      </c>
      <c r="D445" s="30">
        <v>5256.4201999999996</v>
      </c>
      <c r="E445" s="30">
        <v>216.99</v>
      </c>
      <c r="F445" s="32">
        <v>35674</v>
      </c>
      <c r="G445" s="32">
        <v>35679</v>
      </c>
      <c r="H445" s="26">
        <f t="shared" si="99"/>
        <v>-381</v>
      </c>
      <c r="I445" s="26">
        <f t="shared" si="99"/>
        <v>-435.13</v>
      </c>
      <c r="J445" s="26">
        <f t="shared" si="100"/>
        <v>-408.065</v>
      </c>
      <c r="K445" s="26">
        <v>597.99</v>
      </c>
      <c r="L445" s="26">
        <v>652.12</v>
      </c>
      <c r="M445" s="26">
        <f t="shared" si="101"/>
        <v>625.05500000000006</v>
      </c>
      <c r="N445" s="27">
        <f t="shared" si="102"/>
        <v>690.49601607599561</v>
      </c>
      <c r="O445" s="27">
        <f t="shared" si="102"/>
        <v>752.99965217391309</v>
      </c>
      <c r="P445" s="27">
        <f t="shared" si="103"/>
        <v>721.74783412495435</v>
      </c>
      <c r="Q445" s="27">
        <v>62.5</v>
      </c>
      <c r="R445" s="25" t="s">
        <v>389</v>
      </c>
      <c r="S445" s="28">
        <f t="shared" si="104"/>
        <v>2.2125E-6</v>
      </c>
      <c r="T445" s="28">
        <v>3.5399999999999999E-8</v>
      </c>
      <c r="U445" s="28" t="str">
        <f t="shared" si="105"/>
        <v>-</v>
      </c>
      <c r="V445" s="28" t="s">
        <v>34</v>
      </c>
      <c r="W445" s="29">
        <v>222.554</v>
      </c>
      <c r="X445" s="25" t="s">
        <v>502</v>
      </c>
      <c r="Y445" s="25" t="s">
        <v>275</v>
      </c>
    </row>
    <row r="446" spans="1:25" ht="16.5">
      <c r="A446" s="209"/>
      <c r="B446" s="25" t="s">
        <v>504</v>
      </c>
      <c r="C446" s="30">
        <v>-68388.981</v>
      </c>
      <c r="D446" s="30">
        <v>5256.4201999999996</v>
      </c>
      <c r="E446" s="30">
        <v>216.99</v>
      </c>
      <c r="F446" s="32">
        <v>35679</v>
      </c>
      <c r="G446" s="32">
        <v>35683</v>
      </c>
      <c r="H446" s="26">
        <f t="shared" si="99"/>
        <v>-216.27999999999997</v>
      </c>
      <c r="I446" s="26">
        <f t="shared" si="99"/>
        <v>-270.40999999999997</v>
      </c>
      <c r="J446" s="26">
        <f t="shared" si="100"/>
        <v>-243.34499999999997</v>
      </c>
      <c r="K446" s="26">
        <v>433.27</v>
      </c>
      <c r="L446" s="26">
        <v>487.4</v>
      </c>
      <c r="M446" s="26">
        <f t="shared" si="101"/>
        <v>460.33499999999998</v>
      </c>
      <c r="N446" s="27">
        <f t="shared" si="102"/>
        <v>500.2946686152722</v>
      </c>
      <c r="O446" s="27">
        <f t="shared" si="102"/>
        <v>562.79830471318962</v>
      </c>
      <c r="P446" s="27">
        <f t="shared" si="103"/>
        <v>531.54648666423088</v>
      </c>
      <c r="Q446" s="27">
        <v>62.5</v>
      </c>
      <c r="R446" s="25" t="s">
        <v>65</v>
      </c>
      <c r="S446" s="28">
        <f t="shared" si="104"/>
        <v>1.3062500000000001E-5</v>
      </c>
      <c r="T446" s="28">
        <v>2.0900000000000001E-7</v>
      </c>
      <c r="U446" s="28" t="str">
        <f t="shared" si="105"/>
        <v>-</v>
      </c>
      <c r="V446" s="28" t="s">
        <v>34</v>
      </c>
      <c r="W446" s="29">
        <v>198.89400000000001</v>
      </c>
      <c r="X446" s="25" t="s">
        <v>133</v>
      </c>
      <c r="Y446" s="25" t="s">
        <v>134</v>
      </c>
    </row>
    <row r="447" spans="1:25" ht="16.5">
      <c r="A447" s="209"/>
      <c r="B447" s="25" t="s">
        <v>505</v>
      </c>
      <c r="C447" s="30">
        <v>-68388.981</v>
      </c>
      <c r="D447" s="30">
        <v>5256.4201999999996</v>
      </c>
      <c r="E447" s="30">
        <v>216.99</v>
      </c>
      <c r="F447" s="32">
        <v>35683</v>
      </c>
      <c r="G447" s="32">
        <v>35687</v>
      </c>
      <c r="H447" s="26">
        <f t="shared" si="99"/>
        <v>-96.159999999999968</v>
      </c>
      <c r="I447" s="26">
        <f t="shared" si="99"/>
        <v>-150.28999999999996</v>
      </c>
      <c r="J447" s="26">
        <f t="shared" si="100"/>
        <v>-123.22499999999997</v>
      </c>
      <c r="K447" s="26">
        <v>313.14999999999998</v>
      </c>
      <c r="L447" s="26">
        <v>367.28</v>
      </c>
      <c r="M447" s="26">
        <f t="shared" si="101"/>
        <v>340.21499999999997</v>
      </c>
      <c r="N447" s="27">
        <f t="shared" si="102"/>
        <v>361.59271465107781</v>
      </c>
      <c r="O447" s="27">
        <f t="shared" si="102"/>
        <v>424.09635074899523</v>
      </c>
      <c r="P447" s="27">
        <f t="shared" si="103"/>
        <v>392.84453270003655</v>
      </c>
      <c r="Q447" s="27">
        <v>62.5</v>
      </c>
      <c r="R447" s="25" t="s">
        <v>65</v>
      </c>
      <c r="S447" s="28">
        <f t="shared" si="104"/>
        <v>1.36875E-6</v>
      </c>
      <c r="T447" s="28">
        <v>2.1900000000000001E-8</v>
      </c>
      <c r="U447" s="28">
        <f t="shared" si="105"/>
        <v>4.1124999999999998E-7</v>
      </c>
      <c r="V447" s="28">
        <v>6.58E-9</v>
      </c>
      <c r="W447" s="29">
        <v>198.654</v>
      </c>
      <c r="X447" s="25" t="s">
        <v>133</v>
      </c>
      <c r="Y447" s="25" t="s">
        <v>134</v>
      </c>
    </row>
    <row r="448" spans="1:25">
      <c r="A448" s="214"/>
      <c r="B448" s="215"/>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row>
    <row r="449" spans="1:25" ht="16.5">
      <c r="A449" s="25" t="s">
        <v>506</v>
      </c>
      <c r="B449" s="25" t="s">
        <v>507</v>
      </c>
      <c r="C449" s="30">
        <v>-68858.513999999996</v>
      </c>
      <c r="D449" s="30">
        <v>6378.6109999999999</v>
      </c>
      <c r="E449" s="30">
        <v>253.08099999999999</v>
      </c>
      <c r="F449" s="32">
        <v>36074</v>
      </c>
      <c r="G449" s="32">
        <v>36077</v>
      </c>
      <c r="H449" s="26">
        <v>56.88</v>
      </c>
      <c r="I449" s="26">
        <v>52.08</v>
      </c>
      <c r="J449" s="26">
        <f>(H449+I449)/2</f>
        <v>54.480000000000004</v>
      </c>
      <c r="K449" s="26">
        <v>196.2</v>
      </c>
      <c r="L449" s="26">
        <v>201</v>
      </c>
      <c r="M449" s="26">
        <f>(K449+L449)/2</f>
        <v>198.6</v>
      </c>
      <c r="N449" s="27">
        <v>196.2</v>
      </c>
      <c r="O449" s="27">
        <v>201</v>
      </c>
      <c r="P449" s="27">
        <v>198.6</v>
      </c>
      <c r="Q449" s="27">
        <f>L449-K449</f>
        <v>4.8000000000000114</v>
      </c>
      <c r="R449" s="25" t="s">
        <v>65</v>
      </c>
      <c r="S449" s="28">
        <v>5.1900000000000003E-7</v>
      </c>
      <c r="T449" s="28">
        <f>S449/Q449</f>
        <v>1.0812499999999975E-7</v>
      </c>
      <c r="U449" s="35" t="str">
        <f>IF(V449="-","-",V449*Q449)</f>
        <v>-</v>
      </c>
      <c r="V449" s="35" t="s">
        <v>34</v>
      </c>
      <c r="W449" s="29">
        <v>153</v>
      </c>
      <c r="X449" s="25" t="s">
        <v>508</v>
      </c>
      <c r="Y449" s="25" t="s">
        <v>258</v>
      </c>
    </row>
    <row r="450" spans="1:25">
      <c r="A450" s="214"/>
      <c r="B450" s="215"/>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row>
    <row r="451" spans="1:25" ht="16.5">
      <c r="A451" s="209" t="s">
        <v>509</v>
      </c>
      <c r="B451" s="25" t="s">
        <v>510</v>
      </c>
      <c r="C451" s="30">
        <v>-69069.073999999993</v>
      </c>
      <c r="D451" s="30">
        <v>6448.5770000000002</v>
      </c>
      <c r="E451" s="30">
        <v>198.488</v>
      </c>
      <c r="F451" s="32">
        <v>35955</v>
      </c>
      <c r="G451" s="32">
        <v>35959</v>
      </c>
      <c r="H451" s="26">
        <f t="shared" ref="H451:I455" si="106">$E451-K451</f>
        <v>129.488</v>
      </c>
      <c r="I451" s="26">
        <f t="shared" si="106"/>
        <v>120.988</v>
      </c>
      <c r="J451" s="26">
        <f>(H451+I451)/2</f>
        <v>125.238</v>
      </c>
      <c r="K451" s="26">
        <v>69</v>
      </c>
      <c r="L451" s="26">
        <v>77.5</v>
      </c>
      <c r="M451" s="26">
        <f>(K451+L451)/2</f>
        <v>73.25</v>
      </c>
      <c r="N451" s="27">
        <v>69</v>
      </c>
      <c r="O451" s="27">
        <v>77.5</v>
      </c>
      <c r="P451" s="27">
        <v>73.25</v>
      </c>
      <c r="Q451" s="27">
        <f>L451-K451</f>
        <v>8.5</v>
      </c>
      <c r="R451" s="25" t="s">
        <v>511</v>
      </c>
      <c r="S451" s="28">
        <v>3.4199999999999998E-5</v>
      </c>
      <c r="T451" s="28">
        <f>S451/Q451</f>
        <v>4.0235294117647053E-6</v>
      </c>
      <c r="U451" s="28" t="str">
        <f>IF(V451="-","-",V451*Q451)</f>
        <v>-</v>
      </c>
      <c r="V451" s="28" t="s">
        <v>34</v>
      </c>
      <c r="W451" s="29">
        <v>147.4</v>
      </c>
      <c r="X451" s="25" t="s">
        <v>257</v>
      </c>
      <c r="Y451" s="25" t="s">
        <v>258</v>
      </c>
    </row>
    <row r="452" spans="1:25" ht="16.5">
      <c r="A452" s="209"/>
      <c r="B452" s="25" t="s">
        <v>512</v>
      </c>
      <c r="C452" s="30">
        <v>-69069.073999999993</v>
      </c>
      <c r="D452" s="30">
        <v>6448.5770000000002</v>
      </c>
      <c r="E452" s="30">
        <v>198.488</v>
      </c>
      <c r="F452" s="32">
        <v>35960</v>
      </c>
      <c r="G452" s="32">
        <v>35963</v>
      </c>
      <c r="H452" s="26">
        <f t="shared" si="106"/>
        <v>179.488</v>
      </c>
      <c r="I452" s="26">
        <f t="shared" si="106"/>
        <v>130.988</v>
      </c>
      <c r="J452" s="26">
        <f>(H452+I452)/2</f>
        <v>155.238</v>
      </c>
      <c r="K452" s="26">
        <v>19</v>
      </c>
      <c r="L452" s="26">
        <v>67.5</v>
      </c>
      <c r="M452" s="26">
        <f>(K452+L452)/2</f>
        <v>43.25</v>
      </c>
      <c r="N452" s="27">
        <v>19</v>
      </c>
      <c r="O452" s="27">
        <v>67.5</v>
      </c>
      <c r="P452" s="27">
        <v>43.25</v>
      </c>
      <c r="Q452" s="27">
        <f>L452-K452</f>
        <v>48.5</v>
      </c>
      <c r="R452" s="25" t="s">
        <v>513</v>
      </c>
      <c r="S452" s="28">
        <v>2.4000000000000001E-4</v>
      </c>
      <c r="T452" s="28">
        <f>S452/Q452</f>
        <v>4.948453608247423E-6</v>
      </c>
      <c r="U452" s="28" t="str">
        <f>IF(V452="-","-",V452*Q452)</f>
        <v>-</v>
      </c>
      <c r="V452" s="28" t="s">
        <v>34</v>
      </c>
      <c r="W452" s="29">
        <v>189</v>
      </c>
      <c r="X452" s="25" t="s">
        <v>257</v>
      </c>
      <c r="Y452" s="25" t="s">
        <v>258</v>
      </c>
    </row>
    <row r="453" spans="1:25" ht="16.5">
      <c r="A453" s="209"/>
      <c r="B453" s="25" t="s">
        <v>514</v>
      </c>
      <c r="C453" s="30">
        <v>-69069.073999999993</v>
      </c>
      <c r="D453" s="30">
        <v>6448.5770000000002</v>
      </c>
      <c r="E453" s="30">
        <v>198.488</v>
      </c>
      <c r="F453" s="32">
        <v>35969</v>
      </c>
      <c r="G453" s="32">
        <v>35975</v>
      </c>
      <c r="H453" s="26">
        <f t="shared" si="106"/>
        <v>66.488</v>
      </c>
      <c r="I453" s="26">
        <f t="shared" si="106"/>
        <v>44.488</v>
      </c>
      <c r="J453" s="26">
        <f>(H453+I453)/2</f>
        <v>55.488</v>
      </c>
      <c r="K453" s="26">
        <v>132</v>
      </c>
      <c r="L453" s="26">
        <v>154</v>
      </c>
      <c r="M453" s="26">
        <f>(K453+L453)/2</f>
        <v>143</v>
      </c>
      <c r="N453" s="27">
        <v>132</v>
      </c>
      <c r="O453" s="27">
        <v>154</v>
      </c>
      <c r="P453" s="27">
        <v>143</v>
      </c>
      <c r="Q453" s="27">
        <f>L453-K453</f>
        <v>22</v>
      </c>
      <c r="R453" s="25" t="s">
        <v>273</v>
      </c>
      <c r="S453" s="28">
        <v>5.1E-5</v>
      </c>
      <c r="T453" s="28">
        <f>S453/Q453</f>
        <v>2.3181818181818182E-6</v>
      </c>
      <c r="U453" s="28">
        <f>IF(V453="-","-",V453*Q453)</f>
        <v>5.1480000000000002E-5</v>
      </c>
      <c r="V453" s="28">
        <v>2.34E-6</v>
      </c>
      <c r="W453" s="29">
        <v>157.4</v>
      </c>
      <c r="X453" s="25" t="s">
        <v>257</v>
      </c>
      <c r="Y453" s="25" t="s">
        <v>258</v>
      </c>
    </row>
    <row r="454" spans="1:25" ht="16.5">
      <c r="A454" s="209"/>
      <c r="B454" s="25" t="s">
        <v>515</v>
      </c>
      <c r="C454" s="30">
        <v>-69069.073999999993</v>
      </c>
      <c r="D454" s="30">
        <v>6448.5770000000002</v>
      </c>
      <c r="E454" s="30">
        <v>198.488</v>
      </c>
      <c r="F454" s="32">
        <v>35976</v>
      </c>
      <c r="G454" s="32">
        <v>35984</v>
      </c>
      <c r="H454" s="26">
        <f t="shared" si="106"/>
        <v>119.488</v>
      </c>
      <c r="I454" s="26">
        <f t="shared" si="106"/>
        <v>67.988</v>
      </c>
      <c r="J454" s="26">
        <f>(H454+I454)/2</f>
        <v>93.738</v>
      </c>
      <c r="K454" s="26">
        <v>79</v>
      </c>
      <c r="L454" s="26">
        <v>130.5</v>
      </c>
      <c r="M454" s="26">
        <f>(K454+L454)/2</f>
        <v>104.75</v>
      </c>
      <c r="N454" s="27">
        <v>79</v>
      </c>
      <c r="O454" s="27">
        <v>130.5</v>
      </c>
      <c r="P454" s="27">
        <v>104.75</v>
      </c>
      <c r="Q454" s="27">
        <f>L454-K454</f>
        <v>51.5</v>
      </c>
      <c r="R454" s="25" t="s">
        <v>57</v>
      </c>
      <c r="S454" s="28">
        <v>9.5000000000000005E-6</v>
      </c>
      <c r="T454" s="28">
        <f>S454/Q454</f>
        <v>1.8446601941747575E-7</v>
      </c>
      <c r="U454" s="28">
        <f>IF(V454="-","-",V454*Q454)</f>
        <v>1.0248500000000001E-2</v>
      </c>
      <c r="V454" s="28">
        <v>1.9900000000000001E-4</v>
      </c>
      <c r="W454" s="29">
        <v>155.4</v>
      </c>
      <c r="X454" s="25" t="s">
        <v>257</v>
      </c>
      <c r="Y454" s="25" t="s">
        <v>258</v>
      </c>
    </row>
    <row r="455" spans="1:25" ht="16.5">
      <c r="A455" s="209"/>
      <c r="B455" s="25" t="s">
        <v>516</v>
      </c>
      <c r="C455" s="30">
        <v>-69069.073999999993</v>
      </c>
      <c r="D455" s="30">
        <v>6448.5770000000002</v>
      </c>
      <c r="E455" s="30">
        <v>198.488</v>
      </c>
      <c r="F455" s="32">
        <v>35988</v>
      </c>
      <c r="G455" s="32">
        <v>35999</v>
      </c>
      <c r="H455" s="26">
        <f t="shared" si="106"/>
        <v>26.988</v>
      </c>
      <c r="I455" s="26">
        <f t="shared" si="106"/>
        <v>22.988</v>
      </c>
      <c r="J455" s="26">
        <f>(H455+I455)/2</f>
        <v>24.988</v>
      </c>
      <c r="K455" s="26">
        <v>171.5</v>
      </c>
      <c r="L455" s="26">
        <v>175.5</v>
      </c>
      <c r="M455" s="26">
        <f>(K455+L455)/2</f>
        <v>173.5</v>
      </c>
      <c r="N455" s="27">
        <v>171.5</v>
      </c>
      <c r="O455" s="27">
        <v>175.5</v>
      </c>
      <c r="P455" s="27">
        <v>173.5</v>
      </c>
      <c r="Q455" s="27">
        <f>L455-K455</f>
        <v>4</v>
      </c>
      <c r="R455" s="25" t="s">
        <v>517</v>
      </c>
      <c r="S455" s="28">
        <v>3.0400000000000002E-7</v>
      </c>
      <c r="T455" s="28">
        <f>S455/Q455</f>
        <v>7.6000000000000006E-8</v>
      </c>
      <c r="U455" s="28">
        <f>IF(V455="-","-",V455*Q455)</f>
        <v>1.2799999999999999E-5</v>
      </c>
      <c r="V455" s="28">
        <v>3.1999999999999999E-6</v>
      </c>
      <c r="W455" s="29">
        <v>159.6</v>
      </c>
      <c r="X455" s="25" t="s">
        <v>257</v>
      </c>
      <c r="Y455" s="25" t="s">
        <v>258</v>
      </c>
    </row>
    <row r="456" spans="1:25">
      <c r="A456" s="214"/>
      <c r="B456" s="215"/>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row>
    <row r="457" spans="1:25" ht="16.5">
      <c r="A457" s="209" t="s">
        <v>518</v>
      </c>
      <c r="B457" s="25" t="s">
        <v>519</v>
      </c>
      <c r="C457" s="30">
        <v>-68962.856</v>
      </c>
      <c r="D457" s="30">
        <v>6463.09</v>
      </c>
      <c r="E457" s="30">
        <v>204.62200000000001</v>
      </c>
      <c r="F457" s="32">
        <v>36053</v>
      </c>
      <c r="G457" s="32">
        <v>36056</v>
      </c>
      <c r="H457" s="26">
        <v>122.39</v>
      </c>
      <c r="I457" s="26">
        <v>116.7</v>
      </c>
      <c r="J457" s="26">
        <f>(H457+I457)/2</f>
        <v>119.545</v>
      </c>
      <c r="K457" s="26">
        <f>$E457-H457</f>
        <v>82.232000000000014</v>
      </c>
      <c r="L457" s="26">
        <f>$E457-I457</f>
        <v>87.922000000000011</v>
      </c>
      <c r="M457" s="26">
        <f>(K457+L457)/2</f>
        <v>85.077000000000012</v>
      </c>
      <c r="N457" s="27">
        <f>K457*(199/188.5)</f>
        <v>86.812562334217517</v>
      </c>
      <c r="O457" s="27">
        <f>L457*(199/188.5)</f>
        <v>92.819511936339538</v>
      </c>
      <c r="P457" s="27">
        <f>(N457+O457)/2</f>
        <v>89.816037135278521</v>
      </c>
      <c r="Q457" s="27">
        <f>O457-N457</f>
        <v>6.0069496021220203</v>
      </c>
      <c r="R457" s="25" t="s">
        <v>208</v>
      </c>
      <c r="S457" s="28">
        <v>5.5500000000000001E-8</v>
      </c>
      <c r="T457" s="28">
        <v>9.2500000000000001E-9</v>
      </c>
      <c r="U457" s="28">
        <v>6.2500000000000001E-4</v>
      </c>
      <c r="V457" s="28">
        <v>1.0399999999999999E-4</v>
      </c>
      <c r="W457" s="29">
        <v>156.1</v>
      </c>
      <c r="X457" s="25" t="s">
        <v>502</v>
      </c>
      <c r="Y457" s="25" t="s">
        <v>258</v>
      </c>
    </row>
    <row r="458" spans="1:25" ht="16.5">
      <c r="A458" s="209"/>
      <c r="B458" s="25" t="s">
        <v>520</v>
      </c>
      <c r="C458" s="30">
        <v>-68962.856</v>
      </c>
      <c r="D458" s="30">
        <v>6463.09</v>
      </c>
      <c r="E458" s="30">
        <v>204.62200000000001</v>
      </c>
      <c r="F458" s="32">
        <v>36080</v>
      </c>
      <c r="G458" s="32">
        <v>36082</v>
      </c>
      <c r="H458" s="26">
        <v>35.6</v>
      </c>
      <c r="I458" s="26">
        <v>32.75</v>
      </c>
      <c r="J458" s="26">
        <f>(H458+I458)/2</f>
        <v>34.174999999999997</v>
      </c>
      <c r="K458" s="26">
        <f>$E458-H458</f>
        <v>169.02200000000002</v>
      </c>
      <c r="L458" s="26">
        <f>$E458-I458</f>
        <v>171.87200000000001</v>
      </c>
      <c r="M458" s="26">
        <f>(K458+L458)/2</f>
        <v>170.447</v>
      </c>
      <c r="N458" s="27">
        <f>K458*(199/188.5)</f>
        <v>178.43701856763929</v>
      </c>
      <c r="O458" s="27">
        <f>L458*(199/188.5)</f>
        <v>181.44577188328915</v>
      </c>
      <c r="P458" s="27">
        <f>(N458+O458)/2</f>
        <v>179.94139522546422</v>
      </c>
      <c r="Q458" s="27">
        <f>O458-N458</f>
        <v>3.0087533156498694</v>
      </c>
      <c r="R458" s="25" t="s">
        <v>373</v>
      </c>
      <c r="S458" s="28">
        <v>8.8599999999999999E-8</v>
      </c>
      <c r="T458" s="28">
        <v>2.9499999999999999E-8</v>
      </c>
      <c r="U458" s="28">
        <v>2.8999999999999998E-7</v>
      </c>
      <c r="V458" s="28">
        <v>9.6699999999999999E-8</v>
      </c>
      <c r="W458" s="29">
        <v>156.6</v>
      </c>
      <c r="X458" s="25" t="s">
        <v>502</v>
      </c>
      <c r="Y458" s="25" t="s">
        <v>258</v>
      </c>
    </row>
    <row r="459" spans="1:25">
      <c r="A459" s="214"/>
      <c r="B459" s="215"/>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row>
    <row r="460" spans="1:25" ht="16.5">
      <c r="A460" s="209" t="s">
        <v>521</v>
      </c>
      <c r="B460" s="25" t="s">
        <v>522</v>
      </c>
      <c r="C460" s="30">
        <v>-68774.221999999994</v>
      </c>
      <c r="D460" s="30">
        <v>6470.1289999999999</v>
      </c>
      <c r="E460" s="30">
        <v>214.44800000000001</v>
      </c>
      <c r="F460" s="32">
        <v>35992</v>
      </c>
      <c r="G460" s="32">
        <v>35997</v>
      </c>
      <c r="H460" s="26">
        <f t="shared" ref="H460:I463" si="107">$E460-K460</f>
        <v>136.44800000000001</v>
      </c>
      <c r="I460" s="26">
        <f t="shared" si="107"/>
        <v>123.44800000000001</v>
      </c>
      <c r="J460" s="26">
        <f>(H460+I460)/2</f>
        <v>129.94800000000001</v>
      </c>
      <c r="K460" s="26">
        <v>78</v>
      </c>
      <c r="L460" s="26">
        <v>91</v>
      </c>
      <c r="M460" s="26">
        <f>(K460+L460)/2</f>
        <v>84.5</v>
      </c>
      <c r="N460" s="27">
        <v>78</v>
      </c>
      <c r="O460" s="27">
        <v>91</v>
      </c>
      <c r="P460" s="27">
        <v>84.5</v>
      </c>
      <c r="Q460" s="27">
        <f>L460-K460</f>
        <v>13</v>
      </c>
      <c r="R460" s="25" t="s">
        <v>57</v>
      </c>
      <c r="S460" s="28">
        <v>4.3500000000000002E-7</v>
      </c>
      <c r="T460" s="28">
        <f>S460/Q460</f>
        <v>3.3461538461538463E-8</v>
      </c>
      <c r="U460" s="28">
        <f>IF(V460="-","-",V460*Q460)</f>
        <v>5.8370000000000002E-6</v>
      </c>
      <c r="V460" s="28">
        <v>4.4900000000000001E-7</v>
      </c>
      <c r="W460" s="29">
        <v>153.1</v>
      </c>
      <c r="X460" s="25" t="s">
        <v>502</v>
      </c>
      <c r="Y460" s="25" t="s">
        <v>258</v>
      </c>
    </row>
    <row r="461" spans="1:25" ht="16.5">
      <c r="A461" s="209"/>
      <c r="B461" s="25" t="s">
        <v>523</v>
      </c>
      <c r="C461" s="30">
        <v>-68774.221999999994</v>
      </c>
      <c r="D461" s="30">
        <v>6470.1289999999999</v>
      </c>
      <c r="E461" s="30">
        <v>214.44800000000001</v>
      </c>
      <c r="F461" s="32">
        <v>35999</v>
      </c>
      <c r="G461" s="32">
        <v>36002</v>
      </c>
      <c r="H461" s="26">
        <f t="shared" si="107"/>
        <v>150.94800000000001</v>
      </c>
      <c r="I461" s="26">
        <f t="shared" si="107"/>
        <v>137.94800000000001</v>
      </c>
      <c r="J461" s="26">
        <f>(H461+I461)/2</f>
        <v>144.44800000000001</v>
      </c>
      <c r="K461" s="26">
        <v>63.5</v>
      </c>
      <c r="L461" s="26">
        <v>76.5</v>
      </c>
      <c r="M461" s="26">
        <f>(K461+L461)/2</f>
        <v>70</v>
      </c>
      <c r="N461" s="27">
        <v>63.5</v>
      </c>
      <c r="O461" s="27">
        <v>76.5</v>
      </c>
      <c r="P461" s="27">
        <v>70</v>
      </c>
      <c r="Q461" s="27">
        <f>L461-K461</f>
        <v>13</v>
      </c>
      <c r="R461" s="25" t="s">
        <v>511</v>
      </c>
      <c r="S461" s="28">
        <v>8.1299999999999993E-8</v>
      </c>
      <c r="T461" s="28">
        <f>S461/Q461</f>
        <v>6.2538461538461532E-9</v>
      </c>
      <c r="U461" s="28">
        <f>IF(V461="-","-",V461*Q461)</f>
        <v>5.0049999999999998E-12</v>
      </c>
      <c r="V461" s="28">
        <v>3.8499999999999998E-13</v>
      </c>
      <c r="W461" s="29">
        <v>154.5</v>
      </c>
      <c r="X461" s="25" t="s">
        <v>508</v>
      </c>
      <c r="Y461" s="25" t="s">
        <v>258</v>
      </c>
    </row>
    <row r="462" spans="1:25" ht="16.5">
      <c r="A462" s="209"/>
      <c r="B462" s="25" t="s">
        <v>524</v>
      </c>
      <c r="C462" s="30">
        <v>-68774.221999999994</v>
      </c>
      <c r="D462" s="30">
        <v>6470.1289999999999</v>
      </c>
      <c r="E462" s="30">
        <v>214.44800000000001</v>
      </c>
      <c r="F462" s="32">
        <v>36002</v>
      </c>
      <c r="G462" s="32">
        <v>36010</v>
      </c>
      <c r="H462" s="26">
        <f t="shared" si="107"/>
        <v>198.94800000000001</v>
      </c>
      <c r="I462" s="26">
        <f t="shared" si="107"/>
        <v>152.44800000000001</v>
      </c>
      <c r="J462" s="26">
        <f>(H462+I462)/2</f>
        <v>175.69800000000001</v>
      </c>
      <c r="K462" s="26">
        <v>15.5</v>
      </c>
      <c r="L462" s="26">
        <v>62</v>
      </c>
      <c r="M462" s="26">
        <f>(K462+L462)/2</f>
        <v>38.75</v>
      </c>
      <c r="N462" s="27">
        <v>15.5</v>
      </c>
      <c r="O462" s="27">
        <v>62</v>
      </c>
      <c r="P462" s="27">
        <v>38.75</v>
      </c>
      <c r="Q462" s="27">
        <f>L462-K462</f>
        <v>46.5</v>
      </c>
      <c r="R462" s="25" t="s">
        <v>513</v>
      </c>
      <c r="S462" s="28">
        <v>5.2499999999999997E-6</v>
      </c>
      <c r="T462" s="28">
        <f>S462/Q462</f>
        <v>1.1290322580645161E-7</v>
      </c>
      <c r="U462" s="28">
        <f>IF(V462="-","-",V462*Q462)</f>
        <v>4.8360000000000002E-7</v>
      </c>
      <c r="V462" s="28">
        <v>1.04E-8</v>
      </c>
      <c r="W462" s="29">
        <v>206.5</v>
      </c>
      <c r="X462" s="25" t="s">
        <v>508</v>
      </c>
      <c r="Y462" s="25" t="s">
        <v>258</v>
      </c>
    </row>
    <row r="463" spans="1:25" ht="16.5">
      <c r="A463" s="209"/>
      <c r="B463" s="25" t="s">
        <v>525</v>
      </c>
      <c r="C463" s="30">
        <v>-68774.221999999994</v>
      </c>
      <c r="D463" s="30">
        <v>6470.1289999999999</v>
      </c>
      <c r="E463" s="30">
        <v>214.44800000000001</v>
      </c>
      <c r="F463" s="32">
        <v>36014</v>
      </c>
      <c r="G463" s="32">
        <v>36030</v>
      </c>
      <c r="H463" s="26">
        <f>$E463-K463</f>
        <v>118.94800000000001</v>
      </c>
      <c r="I463" s="26">
        <f t="shared" si="107"/>
        <v>115.44800000000001</v>
      </c>
      <c r="J463" s="26">
        <f>(H463+I463)/2</f>
        <v>117.19800000000001</v>
      </c>
      <c r="K463" s="26">
        <v>95.5</v>
      </c>
      <c r="L463" s="26">
        <v>99</v>
      </c>
      <c r="M463" s="26">
        <f>(K463+L463)/2</f>
        <v>97.25</v>
      </c>
      <c r="N463" s="27">
        <v>95.5</v>
      </c>
      <c r="O463" s="27">
        <v>99</v>
      </c>
      <c r="P463" s="27">
        <v>97.25</v>
      </c>
      <c r="Q463" s="27">
        <f>L463-K463</f>
        <v>3.5</v>
      </c>
      <c r="R463" s="25" t="s">
        <v>65</v>
      </c>
      <c r="S463" s="28">
        <v>1.7799999999999999E-5</v>
      </c>
      <c r="T463" s="28">
        <f>S463/Q463</f>
        <v>5.0857142857142854E-6</v>
      </c>
      <c r="U463" s="28">
        <f>IF(V463="-","-",V463*Q463)</f>
        <v>9.3100000000000006E-7</v>
      </c>
      <c r="V463" s="28">
        <v>2.6600000000000003E-7</v>
      </c>
      <c r="W463" s="29">
        <v>152.1</v>
      </c>
      <c r="X463" s="25" t="s">
        <v>133</v>
      </c>
      <c r="Y463" s="25" t="s">
        <v>526</v>
      </c>
    </row>
    <row r="464" spans="1:25">
      <c r="A464" s="214"/>
      <c r="B464" s="21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row>
    <row r="465" spans="1:27" ht="15.6" customHeight="1">
      <c r="A465" s="209" t="s">
        <v>527</v>
      </c>
      <c r="B465" s="25" t="s">
        <v>528</v>
      </c>
      <c r="C465" s="30">
        <v>-68867.673999999999</v>
      </c>
      <c r="D465" s="30">
        <v>6503.6790000000001</v>
      </c>
      <c r="E465" s="30">
        <v>206.56299999999999</v>
      </c>
      <c r="F465" s="48">
        <v>36261</v>
      </c>
      <c r="G465" s="48">
        <v>36269</v>
      </c>
      <c r="H465" s="26">
        <f t="shared" ref="H465:I484" si="108">$E$465-K465</f>
        <v>93.512999999999991</v>
      </c>
      <c r="I465" s="26">
        <f t="shared" si="108"/>
        <v>90.282999999999987</v>
      </c>
      <c r="J465" s="49">
        <f t="shared" ref="J465:J484" si="109" xml:space="preserve"> E465-M465</f>
        <v>91.892999999999986</v>
      </c>
      <c r="K465" s="49">
        <v>113.05</v>
      </c>
      <c r="L465" s="49">
        <v>116.28</v>
      </c>
      <c r="M465" s="49">
        <v>114.67</v>
      </c>
      <c r="N465" s="50">
        <v>113.05</v>
      </c>
      <c r="O465" s="50">
        <v>116.28</v>
      </c>
      <c r="P465" s="50">
        <v>114.66500000000001</v>
      </c>
      <c r="Q465" s="27">
        <v>3.23</v>
      </c>
      <c r="R465" s="51" t="s">
        <v>529</v>
      </c>
      <c r="S465" s="28">
        <v>4.3281999999999999E-3</v>
      </c>
      <c r="T465" s="28">
        <v>1.34E-3</v>
      </c>
      <c r="U465" s="28">
        <v>3.2235400000000042E-6</v>
      </c>
      <c r="V465" s="28">
        <v>9.9800000000000002E-7</v>
      </c>
      <c r="W465" s="29">
        <v>152.46299999999999</v>
      </c>
      <c r="X465" s="25" t="s">
        <v>271</v>
      </c>
      <c r="Y465" s="25" t="s">
        <v>242</v>
      </c>
    </row>
    <row r="466" spans="1:27" ht="15.6" customHeight="1">
      <c r="A466" s="209"/>
      <c r="B466" s="25" t="s">
        <v>530</v>
      </c>
      <c r="C466" s="30">
        <v>-68867.673999999999</v>
      </c>
      <c r="D466" s="30">
        <v>6503.6790000000001</v>
      </c>
      <c r="E466" s="30">
        <v>206.56299999999999</v>
      </c>
      <c r="F466" s="48">
        <v>36344</v>
      </c>
      <c r="G466" s="48">
        <v>36350</v>
      </c>
      <c r="H466" s="26">
        <f t="shared" si="108"/>
        <v>-8.4305310611247819</v>
      </c>
      <c r="I466" s="26">
        <f t="shared" si="108"/>
        <v>-19.099830872563984</v>
      </c>
      <c r="J466" s="49">
        <f t="shared" si="109"/>
        <v>-13.770175981276452</v>
      </c>
      <c r="K466" s="49">
        <v>214.99353106112477</v>
      </c>
      <c r="L466" s="49">
        <v>225.66283087256397</v>
      </c>
      <c r="M466" s="49">
        <v>220.33317598127644</v>
      </c>
      <c r="N466" s="50">
        <v>215</v>
      </c>
      <c r="O466" s="50">
        <v>225.67</v>
      </c>
      <c r="P466" s="50">
        <v>220.33500000000001</v>
      </c>
      <c r="Q466" s="27">
        <v>10.67</v>
      </c>
      <c r="R466" s="52" t="s">
        <v>531</v>
      </c>
      <c r="S466" s="28">
        <v>9.8590000000000003E-5</v>
      </c>
      <c r="T466" s="28">
        <v>9.2399999999999996E-6</v>
      </c>
      <c r="U466" s="28">
        <v>1.0776699999999988E-6</v>
      </c>
      <c r="V466" s="28">
        <v>1.01E-7</v>
      </c>
      <c r="W466" s="29">
        <v>152.54299999999998</v>
      </c>
      <c r="X466" s="25" t="s">
        <v>532</v>
      </c>
      <c r="Y466" s="25" t="s">
        <v>242</v>
      </c>
    </row>
    <row r="467" spans="1:27" ht="15.6" customHeight="1">
      <c r="A467" s="209"/>
      <c r="B467" s="25" t="s">
        <v>533</v>
      </c>
      <c r="C467" s="30">
        <v>-68867.673999999999</v>
      </c>
      <c r="D467" s="30">
        <v>6503.6790000000001</v>
      </c>
      <c r="E467" s="30">
        <v>206.56299999999999</v>
      </c>
      <c r="F467" s="48">
        <v>36373</v>
      </c>
      <c r="G467" s="48">
        <v>36378</v>
      </c>
      <c r="H467" s="26">
        <f t="shared" si="108"/>
        <v>-54.628738374422767</v>
      </c>
      <c r="I467" s="26">
        <f t="shared" si="108"/>
        <v>-63.838527068054304</v>
      </c>
      <c r="J467" s="49">
        <f t="shared" si="109"/>
        <v>-59.238637769580805</v>
      </c>
      <c r="K467" s="49">
        <v>261.19173837442275</v>
      </c>
      <c r="L467" s="49">
        <v>270.40152706805429</v>
      </c>
      <c r="M467" s="49">
        <v>265.80163776958079</v>
      </c>
      <c r="N467" s="50">
        <v>261.2</v>
      </c>
      <c r="O467" s="50">
        <v>270.41000000000003</v>
      </c>
      <c r="P467" s="50">
        <v>265.80500000000001</v>
      </c>
      <c r="Q467" s="27">
        <v>9.2100000000000364</v>
      </c>
      <c r="R467" s="52" t="s">
        <v>534</v>
      </c>
      <c r="S467" s="28">
        <v>6.4562099999999998E-4</v>
      </c>
      <c r="T467" s="28">
        <v>7.0099999999999996E-5</v>
      </c>
      <c r="U467" s="28">
        <v>9.1823700000000355E-6</v>
      </c>
      <c r="V467" s="28">
        <v>9.9699999999999994E-7</v>
      </c>
      <c r="W467" s="29">
        <v>152.59299999999999</v>
      </c>
      <c r="X467" s="25" t="s">
        <v>532</v>
      </c>
      <c r="Y467" s="25" t="s">
        <v>242</v>
      </c>
    </row>
    <row r="468" spans="1:27" ht="15.6" customHeight="1">
      <c r="A468" s="209"/>
      <c r="B468" s="25" t="s">
        <v>535</v>
      </c>
      <c r="C468" s="30">
        <v>-68867.673999999999</v>
      </c>
      <c r="D468" s="30">
        <v>6503.6790000000001</v>
      </c>
      <c r="E468" s="30">
        <v>206.56299999999999</v>
      </c>
      <c r="F468" s="48">
        <v>36379</v>
      </c>
      <c r="G468" s="48">
        <v>36383</v>
      </c>
      <c r="H468" s="26">
        <f t="shared" si="108"/>
        <v>-54.628738374422767</v>
      </c>
      <c r="I468" s="26">
        <f t="shared" si="108"/>
        <v>-63.838527068054304</v>
      </c>
      <c r="J468" s="49">
        <f t="shared" si="109"/>
        <v>-59.238637769580805</v>
      </c>
      <c r="K468" s="49">
        <v>261.19173837442275</v>
      </c>
      <c r="L468" s="49">
        <v>270.40152706805429</v>
      </c>
      <c r="M468" s="49">
        <v>265.80163776958079</v>
      </c>
      <c r="N468" s="50">
        <v>261.2</v>
      </c>
      <c r="O468" s="50">
        <v>270.41000000000003</v>
      </c>
      <c r="P468" s="50">
        <v>265.80500000000001</v>
      </c>
      <c r="Q468" s="27">
        <v>9.2100000000000364</v>
      </c>
      <c r="R468" s="52" t="s">
        <v>534</v>
      </c>
      <c r="S468" s="28">
        <v>7.5061500000000005E-4</v>
      </c>
      <c r="T468" s="28">
        <v>8.1500000000000002E-5</v>
      </c>
      <c r="U468" s="28">
        <v>4.6050000000000177E-6</v>
      </c>
      <c r="V468" s="28">
        <v>4.9999999999999998E-7</v>
      </c>
      <c r="W468" s="29">
        <v>152.75299999999996</v>
      </c>
      <c r="X468" s="25" t="s">
        <v>532</v>
      </c>
      <c r="Y468" s="25" t="s">
        <v>242</v>
      </c>
    </row>
    <row r="469" spans="1:27" ht="15.6" customHeight="1">
      <c r="A469" s="209"/>
      <c r="B469" s="25" t="s">
        <v>536</v>
      </c>
      <c r="C469" s="30">
        <v>-68867.673999999999</v>
      </c>
      <c r="D469" s="30">
        <v>6503.6790000000001</v>
      </c>
      <c r="E469" s="30">
        <v>206.56299999999999</v>
      </c>
      <c r="F469" s="48">
        <v>36512</v>
      </c>
      <c r="G469" s="48">
        <v>36516</v>
      </c>
      <c r="H469" s="26">
        <f t="shared" si="108"/>
        <v>-260.40053780379822</v>
      </c>
      <c r="I469" s="26">
        <f t="shared" si="108"/>
        <v>-263.2887957011169</v>
      </c>
      <c r="J469" s="49">
        <f t="shared" si="109"/>
        <v>-262.03977094784756</v>
      </c>
      <c r="K469" s="49">
        <v>466.9635378037982</v>
      </c>
      <c r="L469" s="49">
        <v>469.85179570111688</v>
      </c>
      <c r="M469" s="49">
        <v>468.60277094784755</v>
      </c>
      <c r="N469" s="50">
        <v>468.4</v>
      </c>
      <c r="O469" s="50">
        <v>470.96</v>
      </c>
      <c r="P469" s="50">
        <v>469.68</v>
      </c>
      <c r="Q469" s="27">
        <v>2.56</v>
      </c>
      <c r="R469" s="52" t="s">
        <v>33</v>
      </c>
      <c r="S469" s="28">
        <v>3.6864000000000032E-8</v>
      </c>
      <c r="T469" s="28">
        <v>1.44E-8</v>
      </c>
      <c r="U469" s="28">
        <v>5.8112000000000059E-7</v>
      </c>
      <c r="V469" s="28">
        <v>2.2700000000000001E-7</v>
      </c>
      <c r="W469" s="29">
        <v>151.983</v>
      </c>
      <c r="X469" s="25" t="s">
        <v>532</v>
      </c>
      <c r="Y469" s="25" t="s">
        <v>242</v>
      </c>
    </row>
    <row r="470" spans="1:27" ht="15.6" customHeight="1">
      <c r="A470" s="209"/>
      <c r="B470" s="25" t="s">
        <v>537</v>
      </c>
      <c r="C470" s="30">
        <v>-68867.673999999999</v>
      </c>
      <c r="D470" s="30">
        <v>6503.6790000000001</v>
      </c>
      <c r="E470" s="30">
        <v>206.56299999999999</v>
      </c>
      <c r="F470" s="48">
        <v>36517</v>
      </c>
      <c r="G470" s="48">
        <v>36519</v>
      </c>
      <c r="H470" s="26">
        <f t="shared" si="108"/>
        <v>-95.426577832599833</v>
      </c>
      <c r="I470" s="26">
        <f t="shared" si="108"/>
        <v>-97.986480846642678</v>
      </c>
      <c r="J470" s="49">
        <f t="shared" si="109"/>
        <v>-96.70651135402602</v>
      </c>
      <c r="K470" s="49">
        <v>301.98957783259982</v>
      </c>
      <c r="L470" s="49">
        <v>304.54948084664267</v>
      </c>
      <c r="M470" s="49">
        <v>303.26951135402601</v>
      </c>
      <c r="N470" s="50">
        <v>302</v>
      </c>
      <c r="O470" s="50">
        <v>304.56</v>
      </c>
      <c r="P470" s="50">
        <v>303.27999999999997</v>
      </c>
      <c r="Q470" s="27">
        <v>2.56</v>
      </c>
      <c r="R470" s="52" t="s">
        <v>65</v>
      </c>
      <c r="S470" s="28">
        <v>2.7136000000000024E-10</v>
      </c>
      <c r="T470" s="28">
        <v>1.06E-10</v>
      </c>
      <c r="U470" s="28">
        <v>2.5600000000000023E-7</v>
      </c>
      <c r="V470" s="28">
        <v>9.9999999999999995E-8</v>
      </c>
      <c r="W470" s="29">
        <v>151.953</v>
      </c>
      <c r="X470" s="25" t="s">
        <v>532</v>
      </c>
      <c r="Y470" s="25" t="s">
        <v>242</v>
      </c>
    </row>
    <row r="471" spans="1:27" ht="15.6" customHeight="1">
      <c r="A471" s="209"/>
      <c r="B471" s="25" t="s">
        <v>538</v>
      </c>
      <c r="C471" s="30">
        <v>-68867.673999999999</v>
      </c>
      <c r="D471" s="30">
        <v>6503.6790000000001</v>
      </c>
      <c r="E471" s="30">
        <v>206.56299999999999</v>
      </c>
      <c r="F471" s="48">
        <v>36542</v>
      </c>
      <c r="G471" s="48">
        <v>36549</v>
      </c>
      <c r="H471" s="26">
        <f t="shared" si="108"/>
        <v>-229.32307333994771</v>
      </c>
      <c r="I471" s="26">
        <f t="shared" si="108"/>
        <v>-232.34566214205262</v>
      </c>
      <c r="J471" s="49">
        <f t="shared" si="109"/>
        <v>-230.83385404301009</v>
      </c>
      <c r="K471" s="49">
        <v>435.8860733399477</v>
      </c>
      <c r="L471" s="49">
        <v>438.90866214205261</v>
      </c>
      <c r="M471" s="49">
        <v>437.39685404301008</v>
      </c>
      <c r="N471" s="50">
        <v>436.3</v>
      </c>
      <c r="O471" s="50">
        <v>439.36</v>
      </c>
      <c r="P471" s="50">
        <v>437.83</v>
      </c>
      <c r="Q471" s="27">
        <v>3.06</v>
      </c>
      <c r="R471" s="52" t="s">
        <v>539</v>
      </c>
      <c r="S471" s="28">
        <v>1.211760000000001E-6</v>
      </c>
      <c r="T471" s="28">
        <v>3.96E-7</v>
      </c>
      <c r="U471" s="28">
        <v>1.2240000000000009E-6</v>
      </c>
      <c r="V471" s="28">
        <v>3.9999999999999998E-7</v>
      </c>
      <c r="W471" s="29">
        <v>152.48300000000006</v>
      </c>
      <c r="X471" s="25" t="s">
        <v>532</v>
      </c>
      <c r="Y471" s="25" t="s">
        <v>242</v>
      </c>
    </row>
    <row r="472" spans="1:27" ht="15.6" customHeight="1">
      <c r="A472" s="209"/>
      <c r="B472" s="25" t="s">
        <v>540</v>
      </c>
      <c r="C472" s="30">
        <v>-68867.673999999999</v>
      </c>
      <c r="D472" s="30">
        <v>6503.6790000000001</v>
      </c>
      <c r="E472" s="30">
        <v>206.56299999999999</v>
      </c>
      <c r="F472" s="48">
        <v>36549</v>
      </c>
      <c r="G472" s="48">
        <v>36552</v>
      </c>
      <c r="H472" s="26">
        <f t="shared" si="108"/>
        <v>-211.1922370137807</v>
      </c>
      <c r="I472" s="26">
        <f t="shared" si="108"/>
        <v>-214.22905400284657</v>
      </c>
      <c r="J472" s="49">
        <f t="shared" si="109"/>
        <v>-212.7111497762038</v>
      </c>
      <c r="K472" s="49">
        <v>417.75523701378069</v>
      </c>
      <c r="L472" s="49">
        <v>420.79205400284656</v>
      </c>
      <c r="M472" s="49">
        <v>419.27414977620379</v>
      </c>
      <c r="N472" s="50">
        <v>418</v>
      </c>
      <c r="O472" s="50">
        <v>421.06</v>
      </c>
      <c r="P472" s="50">
        <v>419.53</v>
      </c>
      <c r="Q472" s="27">
        <v>3.06</v>
      </c>
      <c r="R472" s="52" t="s">
        <v>539</v>
      </c>
      <c r="S472" s="28">
        <v>2.3164200000000017E-4</v>
      </c>
      <c r="T472" s="28">
        <v>7.5699999999999997E-5</v>
      </c>
      <c r="U472" s="28">
        <v>1.6677000000000011E-7</v>
      </c>
      <c r="V472" s="28">
        <v>5.4499999999999998E-8</v>
      </c>
      <c r="W472" s="29">
        <v>152.46299999999997</v>
      </c>
      <c r="X472" s="25" t="s">
        <v>532</v>
      </c>
      <c r="Y472" s="25" t="s">
        <v>242</v>
      </c>
    </row>
    <row r="473" spans="1:27" ht="15.6" customHeight="1">
      <c r="A473" s="209"/>
      <c r="B473" s="25" t="s">
        <v>541</v>
      </c>
      <c r="C473" s="30">
        <v>-68867.673999999999</v>
      </c>
      <c r="D473" s="30">
        <v>6503.6790000000001</v>
      </c>
      <c r="E473" s="30">
        <v>206.56299999999999</v>
      </c>
      <c r="F473" s="48">
        <v>36552</v>
      </c>
      <c r="G473" s="48">
        <v>36554</v>
      </c>
      <c r="H473" s="26">
        <f t="shared" si="108"/>
        <v>-158.41502779724948</v>
      </c>
      <c r="I473" s="26">
        <f t="shared" si="108"/>
        <v>-161.47147749025379</v>
      </c>
      <c r="J473" s="49">
        <f t="shared" si="109"/>
        <v>-159.94345317116858</v>
      </c>
      <c r="K473" s="49">
        <v>364.97802779724947</v>
      </c>
      <c r="L473" s="49">
        <v>368.03447749025378</v>
      </c>
      <c r="M473" s="49">
        <v>366.50645317116857</v>
      </c>
      <c r="N473" s="50">
        <v>365</v>
      </c>
      <c r="O473" s="50">
        <v>368.06</v>
      </c>
      <c r="P473" s="50">
        <v>366.53</v>
      </c>
      <c r="Q473" s="27">
        <v>3.06</v>
      </c>
      <c r="R473" s="52" t="s">
        <v>539</v>
      </c>
      <c r="S473" s="28">
        <v>8.8433999999999994E-11</v>
      </c>
      <c r="T473" s="28">
        <v>2.8899999999999998E-11</v>
      </c>
      <c r="U473" s="28">
        <v>1.7074800000000011E-5</v>
      </c>
      <c r="V473" s="28">
        <v>5.5799999999999999E-6</v>
      </c>
      <c r="W473" s="29">
        <v>152.55300000000005</v>
      </c>
      <c r="X473" s="25" t="s">
        <v>532</v>
      </c>
      <c r="Y473" s="25" t="s">
        <v>242</v>
      </c>
    </row>
    <row r="474" spans="1:27" ht="15.6" customHeight="1">
      <c r="A474" s="209"/>
      <c r="B474" s="25" t="s">
        <v>542</v>
      </c>
      <c r="C474" s="30">
        <v>-68867.673999999999</v>
      </c>
      <c r="D474" s="30">
        <v>6503.6790000000001</v>
      </c>
      <c r="E474" s="30">
        <v>206.56299999999999</v>
      </c>
      <c r="F474" s="48">
        <v>36555</v>
      </c>
      <c r="G474" s="48">
        <v>36559</v>
      </c>
      <c r="H474" s="26">
        <f t="shared" si="108"/>
        <v>-222.59724190640748</v>
      </c>
      <c r="I474" s="26">
        <f t="shared" si="108"/>
        <v>-291.23057698526912</v>
      </c>
      <c r="J474" s="49">
        <f t="shared" si="109"/>
        <v>-257.018379579667</v>
      </c>
      <c r="K474" s="49">
        <v>429.16024190640746</v>
      </c>
      <c r="L474" s="49">
        <v>497.79357698526911</v>
      </c>
      <c r="M474" s="49">
        <v>463.58137957966699</v>
      </c>
      <c r="N474" s="50">
        <v>429.5</v>
      </c>
      <c r="O474" s="50">
        <v>499.56</v>
      </c>
      <c r="P474" s="50">
        <v>464.53</v>
      </c>
      <c r="Q474" s="27">
        <v>70.06</v>
      </c>
      <c r="R474" s="52" t="s">
        <v>33</v>
      </c>
      <c r="S474" s="28">
        <v>1.4082060000000001E-6</v>
      </c>
      <c r="T474" s="28">
        <v>2.0100000000000001E-8</v>
      </c>
      <c r="U474" s="28">
        <v>1.9196440000000001E-5</v>
      </c>
      <c r="V474" s="28">
        <v>2.7399999999999999E-7</v>
      </c>
      <c r="W474" s="29">
        <v>152.59300000000007</v>
      </c>
      <c r="X474" s="25" t="s">
        <v>532</v>
      </c>
      <c r="Y474" s="25" t="s">
        <v>242</v>
      </c>
    </row>
    <row r="475" spans="1:27" ht="15.6" customHeight="1">
      <c r="A475" s="209"/>
      <c r="B475" s="25" t="s">
        <v>543</v>
      </c>
      <c r="C475" s="30">
        <v>-68867.673999999999</v>
      </c>
      <c r="D475" s="30">
        <v>6503.6790000000001</v>
      </c>
      <c r="E475" s="30">
        <v>206.56299999999999</v>
      </c>
      <c r="F475" s="48">
        <v>36559</v>
      </c>
      <c r="G475" s="48">
        <v>36561</v>
      </c>
      <c r="H475" s="26">
        <f t="shared" si="108"/>
        <v>-153.41841202540093</v>
      </c>
      <c r="I475" s="26">
        <f t="shared" si="108"/>
        <v>-223.15199398693522</v>
      </c>
      <c r="J475" s="49">
        <f t="shared" si="109"/>
        <v>-188.35734748423749</v>
      </c>
      <c r="K475" s="49">
        <v>359.98141202540091</v>
      </c>
      <c r="L475" s="49">
        <v>429.71499398693521</v>
      </c>
      <c r="M475" s="49">
        <v>394.92034748423748</v>
      </c>
      <c r="N475" s="50">
        <v>360</v>
      </c>
      <c r="O475" s="50">
        <v>430.06</v>
      </c>
      <c r="P475" s="50">
        <v>395.03</v>
      </c>
      <c r="Q475" s="27">
        <v>70.06</v>
      </c>
      <c r="R475" s="52" t="s">
        <v>33</v>
      </c>
      <c r="S475" s="28">
        <v>4.609948E-4</v>
      </c>
      <c r="T475" s="28">
        <v>6.5799999999999997E-6</v>
      </c>
      <c r="U475" s="28">
        <v>6.676718E-6</v>
      </c>
      <c r="V475" s="28">
        <v>9.53E-8</v>
      </c>
      <c r="W475" s="29">
        <v>152.58300000000003</v>
      </c>
      <c r="X475" s="25" t="s">
        <v>532</v>
      </c>
      <c r="Y475" s="25" t="s">
        <v>242</v>
      </c>
    </row>
    <row r="476" spans="1:27" ht="15.6" customHeight="1">
      <c r="A476" s="209"/>
      <c r="B476" s="25" t="s">
        <v>544</v>
      </c>
      <c r="C476" s="30">
        <v>-68867.673999999999</v>
      </c>
      <c r="D476" s="30">
        <v>6503.6790000000001</v>
      </c>
      <c r="E476" s="30">
        <v>206.56299999999999</v>
      </c>
      <c r="F476" s="48">
        <v>36561</v>
      </c>
      <c r="G476" s="48">
        <v>36563</v>
      </c>
      <c r="H476" s="26">
        <f t="shared" si="108"/>
        <v>-83.427036371419661</v>
      </c>
      <c r="I476" s="26">
        <f>$E$465-L476</f>
        <v>206.56299999999999</v>
      </c>
      <c r="J476" s="49">
        <f t="shared" si="109"/>
        <v>-118.45524446164916</v>
      </c>
      <c r="K476" s="49">
        <v>289.99003637141965</v>
      </c>
      <c r="L476" s="49"/>
      <c r="M476" s="49">
        <v>325.01824446164915</v>
      </c>
      <c r="N476" s="50">
        <v>290</v>
      </c>
      <c r="O476" s="50">
        <v>360.06</v>
      </c>
      <c r="P476" s="50">
        <v>325.02999999999997</v>
      </c>
      <c r="Q476" s="27">
        <v>70.06</v>
      </c>
      <c r="R476" s="52" t="s">
        <v>399</v>
      </c>
      <c r="S476" s="28">
        <v>1.422218E-7</v>
      </c>
      <c r="T476" s="28">
        <v>2.0299999999999998E-9</v>
      </c>
      <c r="U476" s="28">
        <v>7.0760600000000005E-6</v>
      </c>
      <c r="V476" s="28">
        <v>1.01E-7</v>
      </c>
      <c r="W476" s="29">
        <v>152.58300000000003</v>
      </c>
      <c r="X476" s="25" t="s">
        <v>532</v>
      </c>
      <c r="Y476" s="25" t="s">
        <v>242</v>
      </c>
    </row>
    <row r="477" spans="1:27" ht="15.6" customHeight="1">
      <c r="A477" s="209"/>
      <c r="B477" s="25" t="s">
        <v>545</v>
      </c>
      <c r="C477" s="30">
        <v>-68867.673999999999</v>
      </c>
      <c r="D477" s="30">
        <v>6503.6790000000001</v>
      </c>
      <c r="E477" s="30">
        <v>206.56299999999999</v>
      </c>
      <c r="F477" s="48">
        <v>36616</v>
      </c>
      <c r="G477" s="48">
        <v>36626</v>
      </c>
      <c r="H477" s="26">
        <f t="shared" si="108"/>
        <v>-369.51454888905937</v>
      </c>
      <c r="I477" s="26">
        <f t="shared" si="108"/>
        <v>-385.3844301629141</v>
      </c>
      <c r="J477" s="49">
        <f t="shared" si="109"/>
        <v>-377.4492063869518</v>
      </c>
      <c r="K477" s="49">
        <v>576.07754888905936</v>
      </c>
      <c r="L477" s="49">
        <v>591.94743016291409</v>
      </c>
      <c r="M477" s="49">
        <v>584.01220638695179</v>
      </c>
      <c r="N477" s="50">
        <v>580.79999999999995</v>
      </c>
      <c r="O477" s="50">
        <v>597.1</v>
      </c>
      <c r="P477" s="50">
        <v>588.95000000000005</v>
      </c>
      <c r="Q477" s="27">
        <v>16.300000000000068</v>
      </c>
      <c r="R477" s="52" t="s">
        <v>546</v>
      </c>
      <c r="S477" s="28">
        <v>1.5957700000000001E-5</v>
      </c>
      <c r="T477" s="28">
        <v>9.7900000000000007E-7</v>
      </c>
      <c r="U477" s="28">
        <v>3.8957000000000168E-6</v>
      </c>
      <c r="V477" s="28">
        <v>2.3900000000000001E-7</v>
      </c>
      <c r="W477" s="29">
        <v>152.58299999999997</v>
      </c>
      <c r="X477" s="25" t="s">
        <v>532</v>
      </c>
      <c r="Y477" s="25" t="s">
        <v>242</v>
      </c>
    </row>
    <row r="478" spans="1:27" ht="15.6" customHeight="1">
      <c r="A478" s="209"/>
      <c r="B478" s="25" t="s">
        <v>547</v>
      </c>
      <c r="C478" s="30">
        <v>-68867.673999999999</v>
      </c>
      <c r="D478" s="30">
        <v>6503.6790000000001</v>
      </c>
      <c r="E478" s="30">
        <v>206.56299999999999</v>
      </c>
      <c r="F478" s="48">
        <v>36669</v>
      </c>
      <c r="G478" s="48">
        <v>36676</v>
      </c>
      <c r="H478" s="26">
        <f t="shared" si="108"/>
        <v>-435.86922331718199</v>
      </c>
      <c r="I478" s="26">
        <f t="shared" si="108"/>
        <v>-510.77435727185434</v>
      </c>
      <c r="J478" s="49">
        <f t="shared" si="109"/>
        <v>-473.31958234900378</v>
      </c>
      <c r="K478" s="49">
        <v>642.43222331718198</v>
      </c>
      <c r="L478" s="49">
        <v>717.33735727185433</v>
      </c>
      <c r="M478" s="49">
        <v>679.88258234900377</v>
      </c>
      <c r="N478" s="50">
        <v>649</v>
      </c>
      <c r="O478" s="50">
        <v>725.96</v>
      </c>
      <c r="P478" s="50">
        <v>687.48</v>
      </c>
      <c r="Q478" s="27">
        <v>76.959999999999994</v>
      </c>
      <c r="R478" s="52" t="s">
        <v>100</v>
      </c>
      <c r="S478" s="28">
        <v>1.8085600000000009E-5</v>
      </c>
      <c r="T478" s="28">
        <v>2.35E-7</v>
      </c>
      <c r="U478" s="28">
        <v>3.2784960000000016E-5</v>
      </c>
      <c r="V478" s="28">
        <v>4.2599999999999998E-7</v>
      </c>
      <c r="W478" s="29">
        <v>148.12300000000005</v>
      </c>
      <c r="X478" s="25" t="s">
        <v>532</v>
      </c>
      <c r="Y478" s="25" t="s">
        <v>242</v>
      </c>
      <c r="AA478" s="53"/>
    </row>
    <row r="479" spans="1:27" ht="15.6" customHeight="1">
      <c r="A479" s="209"/>
      <c r="B479" s="25" t="s">
        <v>548</v>
      </c>
      <c r="C479" s="30">
        <v>-68867.673999999999</v>
      </c>
      <c r="D479" s="30">
        <v>6503.6790000000001</v>
      </c>
      <c r="E479" s="30">
        <v>206.56299999999999</v>
      </c>
      <c r="F479" s="48">
        <v>36683</v>
      </c>
      <c r="G479" s="48">
        <v>36690</v>
      </c>
      <c r="H479" s="26">
        <f t="shared" si="108"/>
        <v>-697.47201323390516</v>
      </c>
      <c r="I479" s="26">
        <f t="shared" si="108"/>
        <v>-707.47150081847985</v>
      </c>
      <c r="J479" s="49">
        <f t="shared" si="109"/>
        <v>-702.47213293583366</v>
      </c>
      <c r="K479" s="49">
        <v>904.03501323390515</v>
      </c>
      <c r="L479" s="49">
        <v>914.03450081847984</v>
      </c>
      <c r="M479" s="49">
        <v>909.03513293583364</v>
      </c>
      <c r="N479" s="50">
        <v>918</v>
      </c>
      <c r="O479" s="50">
        <v>928.3</v>
      </c>
      <c r="P479" s="50">
        <v>923.15</v>
      </c>
      <c r="Q479" s="27">
        <v>10.3</v>
      </c>
      <c r="R479" s="52" t="s">
        <v>549</v>
      </c>
      <c r="S479" s="28">
        <v>5.9018999999999736E-8</v>
      </c>
      <c r="T479" s="28">
        <v>5.7299999999999999E-9</v>
      </c>
      <c r="U479" s="28">
        <v>2.029099999999991E-2</v>
      </c>
      <c r="V479" s="28">
        <v>1.97E-3</v>
      </c>
      <c r="W479" s="29">
        <v>133.27534322422764</v>
      </c>
      <c r="X479" s="25" t="s">
        <v>532</v>
      </c>
      <c r="Y479" s="25" t="s">
        <v>242</v>
      </c>
    </row>
    <row r="480" spans="1:27" ht="15.6" customHeight="1">
      <c r="A480" s="209"/>
      <c r="B480" s="25" t="s">
        <v>550</v>
      </c>
      <c r="C480" s="30">
        <v>-68867.673999999999</v>
      </c>
      <c r="D480" s="30">
        <v>6503.6790000000001</v>
      </c>
      <c r="E480" s="30">
        <v>206.56299999999999</v>
      </c>
      <c r="F480" s="48">
        <v>36708</v>
      </c>
      <c r="G480" s="48">
        <v>36714</v>
      </c>
      <c r="H480" s="26">
        <f t="shared" si="108"/>
        <v>-740.01726648416411</v>
      </c>
      <c r="I480" s="26">
        <f t="shared" si="108"/>
        <v>-756.37673763873045</v>
      </c>
      <c r="J480" s="49">
        <f t="shared" si="109"/>
        <v>-748.19776997879842</v>
      </c>
      <c r="K480" s="49">
        <v>946.5802664841641</v>
      </c>
      <c r="L480" s="49">
        <v>962.93973763873043</v>
      </c>
      <c r="M480" s="49">
        <v>954.76076997879841</v>
      </c>
      <c r="N480" s="50">
        <v>961.84</v>
      </c>
      <c r="O480" s="50">
        <v>978.7</v>
      </c>
      <c r="P480" s="50">
        <v>970.27</v>
      </c>
      <c r="Q480" s="27">
        <v>16.86</v>
      </c>
      <c r="R480" s="52" t="s">
        <v>549</v>
      </c>
      <c r="S480" s="28">
        <v>3.3214200000000028E-10</v>
      </c>
      <c r="T480" s="28">
        <v>1.97E-11</v>
      </c>
      <c r="U480" s="28">
        <v>1.6860000000000011E-5</v>
      </c>
      <c r="V480" s="28">
        <v>9.9999999999999995E-7</v>
      </c>
      <c r="W480" s="29">
        <v>171.38300000000004</v>
      </c>
      <c r="X480" s="25" t="s">
        <v>532</v>
      </c>
      <c r="Y480" s="25" t="s">
        <v>242</v>
      </c>
    </row>
    <row r="481" spans="1:27" ht="15.6" customHeight="1">
      <c r="A481" s="209"/>
      <c r="B481" s="25" t="s">
        <v>551</v>
      </c>
      <c r="C481" s="30">
        <v>-68867.673999999999</v>
      </c>
      <c r="D481" s="30">
        <v>6503.6790000000001</v>
      </c>
      <c r="E481" s="30">
        <v>206.56299999999999</v>
      </c>
      <c r="F481" s="48">
        <v>36787</v>
      </c>
      <c r="G481" s="48">
        <v>36794</v>
      </c>
      <c r="H481" s="26">
        <f t="shared" si="108"/>
        <v>-886.31803383559361</v>
      </c>
      <c r="I481" s="26">
        <f t="shared" si="108"/>
        <v>-894.03654384064419</v>
      </c>
      <c r="J481" s="49">
        <f t="shared" si="109"/>
        <v>-890.1768035249512</v>
      </c>
      <c r="K481" s="49">
        <v>1092.8810338355936</v>
      </c>
      <c r="L481" s="49">
        <v>1100.5995438406442</v>
      </c>
      <c r="M481" s="49">
        <v>1096.7398035249512</v>
      </c>
      <c r="N481" s="50">
        <v>1112</v>
      </c>
      <c r="O481" s="50">
        <v>1119.92</v>
      </c>
      <c r="P481" s="50">
        <v>1115.96</v>
      </c>
      <c r="Q481" s="27">
        <v>7.9200000000000728</v>
      </c>
      <c r="R481" s="52" t="s">
        <v>552</v>
      </c>
      <c r="S481" s="28">
        <v>1.6632E-7</v>
      </c>
      <c r="T481" s="28">
        <v>2.0999999999999999E-8</v>
      </c>
      <c r="U481" s="28">
        <v>4.3084800000000396E-6</v>
      </c>
      <c r="V481" s="28">
        <v>5.44E-7</v>
      </c>
      <c r="W481" s="29">
        <v>160.26300000000003</v>
      </c>
      <c r="X481" s="25" t="s">
        <v>532</v>
      </c>
      <c r="Y481" s="25" t="s">
        <v>242</v>
      </c>
    </row>
    <row r="482" spans="1:27" ht="15.6" customHeight="1">
      <c r="A482" s="209"/>
      <c r="B482" s="25" t="s">
        <v>553</v>
      </c>
      <c r="C482" s="30">
        <v>-68867.673999999999</v>
      </c>
      <c r="D482" s="30">
        <v>6503.6790000000001</v>
      </c>
      <c r="E482" s="30">
        <v>206.56299999999999</v>
      </c>
      <c r="F482" s="48">
        <v>36795</v>
      </c>
      <c r="G482" s="48">
        <v>36797</v>
      </c>
      <c r="H482" s="26">
        <f t="shared" si="108"/>
        <v>-290.9459525186619</v>
      </c>
      <c r="I482" s="26">
        <f t="shared" si="108"/>
        <v>-342.38645305904254</v>
      </c>
      <c r="J482" s="49">
        <f t="shared" si="109"/>
        <v>-316.66719350092137</v>
      </c>
      <c r="K482" s="49">
        <v>497.50895251866189</v>
      </c>
      <c r="L482" s="49">
        <v>548.94945305904253</v>
      </c>
      <c r="M482" s="49">
        <v>523.23019350092136</v>
      </c>
      <c r="N482" s="50">
        <v>500</v>
      </c>
      <c r="O482" s="50">
        <v>552.91999999999996</v>
      </c>
      <c r="P482" s="50">
        <v>526.46</v>
      </c>
      <c r="Q482" s="27">
        <v>52.92</v>
      </c>
      <c r="R482" s="52" t="s">
        <v>33</v>
      </c>
      <c r="S482" s="28">
        <v>5.1596999999999957E-9</v>
      </c>
      <c r="T482" s="28">
        <v>9.7499999999999999E-11</v>
      </c>
      <c r="U482" s="28">
        <v>8.1496799999999945E-6</v>
      </c>
      <c r="V482" s="28">
        <v>1.54E-7</v>
      </c>
      <c r="W482" s="29">
        <v>135.67555021923113</v>
      </c>
      <c r="X482" s="25" t="s">
        <v>532</v>
      </c>
      <c r="Y482" s="25" t="s">
        <v>242</v>
      </c>
    </row>
    <row r="483" spans="1:27" ht="15.6" customHeight="1">
      <c r="A483" s="209"/>
      <c r="B483" s="25" t="s">
        <v>554</v>
      </c>
      <c r="C483" s="30">
        <v>-68867.673999999999</v>
      </c>
      <c r="D483" s="30">
        <v>6503.6790000000001</v>
      </c>
      <c r="E483" s="30">
        <v>206.56299999999999</v>
      </c>
      <c r="F483" s="48">
        <v>36797</v>
      </c>
      <c r="G483" s="48">
        <v>36799</v>
      </c>
      <c r="H483" s="26">
        <f>$E$465-K483</f>
        <v>-707.66506533111112</v>
      </c>
      <c r="I483" s="26">
        <f t="shared" si="108"/>
        <v>-759.01866287183338</v>
      </c>
      <c r="J483" s="49">
        <f t="shared" si="109"/>
        <v>-733.34232501986241</v>
      </c>
      <c r="K483" s="49">
        <v>914.22806533111111</v>
      </c>
      <c r="L483" s="49">
        <v>965.58166287183337</v>
      </c>
      <c r="M483" s="49">
        <v>939.9053250198624</v>
      </c>
      <c r="N483" s="50">
        <v>928.5</v>
      </c>
      <c r="O483" s="50">
        <v>981.42</v>
      </c>
      <c r="P483" s="50">
        <v>954.96</v>
      </c>
      <c r="Q483" s="27">
        <v>52.92</v>
      </c>
      <c r="R483" s="52" t="s">
        <v>549</v>
      </c>
      <c r="S483" s="28">
        <v>5.1755759999999954E-8</v>
      </c>
      <c r="T483" s="28">
        <v>9.7799999999999993E-10</v>
      </c>
      <c r="U483" s="28">
        <v>3.8472839999999968E-4</v>
      </c>
      <c r="V483" s="28">
        <v>7.2699999999999999E-6</v>
      </c>
      <c r="W483" s="29">
        <v>123.88810247782192</v>
      </c>
      <c r="X483" s="25" t="s">
        <v>532</v>
      </c>
      <c r="Y483" s="25" t="s">
        <v>242</v>
      </c>
      <c r="AA483" s="54"/>
    </row>
    <row r="484" spans="1:27" ht="15.6" customHeight="1">
      <c r="A484" s="209"/>
      <c r="B484" s="25" t="s">
        <v>555</v>
      </c>
      <c r="C484" s="30">
        <v>-68867.673999999999</v>
      </c>
      <c r="D484" s="30">
        <v>6503.6790000000001</v>
      </c>
      <c r="E484" s="30">
        <v>206.56299999999999</v>
      </c>
      <c r="F484" s="48">
        <v>36799</v>
      </c>
      <c r="G484" s="48">
        <v>36805</v>
      </c>
      <c r="H484" s="26">
        <f t="shared" si="108"/>
        <v>-999.35389050445986</v>
      </c>
      <c r="I484" s="26">
        <f t="shared" si="108"/>
        <v>-1050.8753838096704</v>
      </c>
      <c r="J484" s="49">
        <f t="shared" si="109"/>
        <v>-1025.1276394491101</v>
      </c>
      <c r="K484" s="49">
        <v>1205.9168905044598</v>
      </c>
      <c r="L484" s="49">
        <v>1257.4383838096703</v>
      </c>
      <c r="M484" s="49">
        <v>1231.6906394491102</v>
      </c>
      <c r="N484" s="50">
        <v>1228</v>
      </c>
      <c r="O484" s="50">
        <v>1280.92</v>
      </c>
      <c r="P484" s="50">
        <v>1254.46</v>
      </c>
      <c r="Q484" s="27">
        <v>52.920000000000073</v>
      </c>
      <c r="R484" s="52" t="s">
        <v>539</v>
      </c>
      <c r="S484" s="28">
        <v>6.8795999999999997E-10</v>
      </c>
      <c r="T484" s="28">
        <v>1.3E-11</v>
      </c>
      <c r="U484" s="28">
        <v>5.2761240000000069E-5</v>
      </c>
      <c r="V484" s="28">
        <v>9.9699999999999994E-7</v>
      </c>
      <c r="W484" s="29">
        <v>125.88703181401047</v>
      </c>
      <c r="X484" s="25" t="s">
        <v>532</v>
      </c>
      <c r="Y484" s="25" t="s">
        <v>242</v>
      </c>
    </row>
    <row r="485" spans="1:27">
      <c r="A485" s="36" t="s">
        <v>136</v>
      </c>
      <c r="B485" s="55"/>
      <c r="C485" s="56"/>
      <c r="D485" s="56"/>
      <c r="E485" s="56"/>
      <c r="F485" s="57"/>
      <c r="G485" s="57"/>
      <c r="N485" s="58"/>
      <c r="O485" s="58"/>
      <c r="P485" s="58"/>
      <c r="Q485" s="58"/>
      <c r="R485" s="59"/>
      <c r="S485" s="60"/>
      <c r="T485" s="60"/>
      <c r="U485" s="60"/>
      <c r="V485" s="60"/>
      <c r="W485" s="61"/>
      <c r="X485" s="55"/>
    </row>
    <row r="486" spans="1:27">
      <c r="A486" s="36" t="s">
        <v>137</v>
      </c>
      <c r="B486" s="62"/>
      <c r="C486" s="39"/>
      <c r="D486" s="39"/>
      <c r="E486" s="39"/>
      <c r="R486" s="43"/>
      <c r="S486" s="40"/>
      <c r="T486" s="40"/>
      <c r="U486" s="40"/>
      <c r="V486" s="40"/>
      <c r="X486" s="62"/>
    </row>
    <row r="487" spans="1:27">
      <c r="A487" s="36" t="s">
        <v>138</v>
      </c>
      <c r="B487" s="62"/>
      <c r="C487" s="39"/>
      <c r="D487" s="39"/>
      <c r="E487" s="39"/>
      <c r="R487" s="43"/>
      <c r="S487" s="40"/>
      <c r="T487" s="40"/>
      <c r="U487" s="40"/>
      <c r="V487" s="40"/>
      <c r="X487" s="62"/>
    </row>
    <row r="488" spans="1:27">
      <c r="A488" s="36" t="s">
        <v>139</v>
      </c>
      <c r="B488" s="62"/>
      <c r="C488" s="39"/>
      <c r="D488" s="39"/>
      <c r="E488" s="39"/>
      <c r="R488" s="43"/>
      <c r="S488" s="40"/>
      <c r="T488" s="40"/>
      <c r="U488" s="40"/>
      <c r="V488" s="40"/>
      <c r="X488" s="62"/>
    </row>
    <row r="489" spans="1:27">
      <c r="A489" s="36" t="s">
        <v>140</v>
      </c>
      <c r="B489" s="62"/>
      <c r="C489" s="39"/>
      <c r="D489" s="39"/>
      <c r="E489" s="39"/>
      <c r="R489" s="43"/>
      <c r="S489" s="40"/>
      <c r="T489" s="40"/>
      <c r="U489" s="40"/>
      <c r="V489" s="40"/>
      <c r="X489" s="62"/>
    </row>
    <row r="490" spans="1:27">
      <c r="A490" s="36" t="s">
        <v>141</v>
      </c>
      <c r="B490" s="62"/>
      <c r="C490" s="39"/>
      <c r="D490" s="39"/>
      <c r="E490" s="39"/>
      <c r="R490" s="43"/>
      <c r="S490" s="40"/>
      <c r="T490" s="40"/>
      <c r="U490" s="40"/>
      <c r="V490" s="40"/>
      <c r="X490" s="62"/>
    </row>
    <row r="491" spans="1:27">
      <c r="A491" s="36" t="s">
        <v>142</v>
      </c>
      <c r="B491" s="62"/>
      <c r="C491" s="39"/>
      <c r="D491" s="39"/>
      <c r="E491" s="39"/>
      <c r="R491" s="43"/>
      <c r="S491" s="40"/>
      <c r="T491" s="40"/>
      <c r="U491" s="40"/>
      <c r="V491" s="40"/>
      <c r="X491" s="62"/>
    </row>
    <row r="492" spans="1:27">
      <c r="A492" s="36" t="s">
        <v>143</v>
      </c>
      <c r="B492" s="62"/>
      <c r="C492" s="39"/>
      <c r="D492" s="39"/>
      <c r="E492" s="39"/>
      <c r="R492" s="43"/>
      <c r="S492" s="40"/>
      <c r="T492" s="40"/>
      <c r="U492" s="40"/>
      <c r="V492" s="40"/>
      <c r="X492" s="62"/>
    </row>
    <row r="493" spans="1:27">
      <c r="A493" s="36" t="s">
        <v>144</v>
      </c>
      <c r="B493" s="62"/>
      <c r="C493" s="39"/>
      <c r="D493" s="39"/>
      <c r="E493" s="39"/>
      <c r="R493" s="43"/>
      <c r="S493" s="40"/>
      <c r="T493" s="40"/>
      <c r="U493" s="40"/>
      <c r="V493" s="40"/>
      <c r="X493" s="62"/>
    </row>
    <row r="494" spans="1:27">
      <c r="A494" s="37" t="s">
        <v>145</v>
      </c>
      <c r="B494" s="62"/>
      <c r="C494" s="39"/>
      <c r="D494" s="39"/>
      <c r="E494" s="39"/>
      <c r="R494" s="43"/>
      <c r="S494" s="40"/>
      <c r="T494" s="40"/>
      <c r="U494" s="40"/>
      <c r="V494" s="40"/>
      <c r="X494" s="62"/>
    </row>
    <row r="495" spans="1:27">
      <c r="C495" s="39"/>
      <c r="D495" s="39"/>
      <c r="E495" s="39"/>
      <c r="F495" s="63"/>
      <c r="G495" s="63"/>
      <c r="H495" s="39"/>
      <c r="I495" s="39"/>
      <c r="J495" s="64"/>
      <c r="K495" s="64"/>
      <c r="L495" s="64"/>
      <c r="M495" s="64"/>
      <c r="N495" s="65"/>
      <c r="O495" s="65"/>
      <c r="P495" s="65"/>
      <c r="R495" s="43"/>
    </row>
    <row r="496" spans="1:27">
      <c r="A496" s="10" t="s">
        <v>556</v>
      </c>
      <c r="B496" s="11"/>
      <c r="C496" s="11"/>
      <c r="H496" s="12"/>
      <c r="I496" s="12"/>
      <c r="J496" s="12"/>
      <c r="Y496" s="13"/>
    </row>
    <row r="497" spans="1:26" ht="30" customHeight="1">
      <c r="A497" s="209" t="s">
        <v>2</v>
      </c>
      <c r="B497" s="204" t="s">
        <v>3</v>
      </c>
      <c r="C497" s="204" t="s">
        <v>4</v>
      </c>
      <c r="D497" s="209"/>
      <c r="E497" s="209"/>
      <c r="F497" s="212" t="s">
        <v>5</v>
      </c>
      <c r="G497" s="212"/>
      <c r="H497" s="213" t="s">
        <v>6</v>
      </c>
      <c r="I497" s="213"/>
      <c r="J497" s="213"/>
      <c r="K497" s="213"/>
      <c r="L497" s="213"/>
      <c r="M497" s="213"/>
      <c r="N497" s="209"/>
      <c r="O497" s="209"/>
      <c r="P497" s="209"/>
      <c r="Q497" s="202" t="s">
        <v>7</v>
      </c>
      <c r="R497" s="204" t="s">
        <v>8</v>
      </c>
      <c r="S497" s="206" t="s">
        <v>9</v>
      </c>
      <c r="T497" s="207"/>
      <c r="U497" s="207"/>
      <c r="V497" s="207"/>
      <c r="W497" s="207"/>
      <c r="X497" s="204" t="s">
        <v>10</v>
      </c>
      <c r="Y497" s="204" t="s">
        <v>11</v>
      </c>
    </row>
    <row r="498" spans="1:26" ht="15" thickBot="1">
      <c r="A498" s="205"/>
      <c r="B498" s="205"/>
      <c r="C498" s="14" t="s">
        <v>12</v>
      </c>
      <c r="D498" s="14" t="s">
        <v>13</v>
      </c>
      <c r="E498" s="14" t="s">
        <v>14</v>
      </c>
      <c r="F498" s="15" t="s">
        <v>15</v>
      </c>
      <c r="G498" s="15" t="s">
        <v>16</v>
      </c>
      <c r="H498" s="16" t="s">
        <v>17</v>
      </c>
      <c r="I498" s="16" t="s">
        <v>18</v>
      </c>
      <c r="J498" s="16" t="s">
        <v>19</v>
      </c>
      <c r="K498" s="16" t="s">
        <v>20</v>
      </c>
      <c r="L498" s="16" t="s">
        <v>21</v>
      </c>
      <c r="M498" s="16" t="s">
        <v>22</v>
      </c>
      <c r="N498" s="17" t="s">
        <v>23</v>
      </c>
      <c r="O498" s="17" t="s">
        <v>24</v>
      </c>
      <c r="P498" s="17" t="s">
        <v>25</v>
      </c>
      <c r="Q498" s="203"/>
      <c r="R498" s="205"/>
      <c r="S498" s="18" t="s">
        <v>26</v>
      </c>
      <c r="T498" s="18" t="s">
        <v>27</v>
      </c>
      <c r="U498" s="18" t="s">
        <v>28</v>
      </c>
      <c r="V498" s="18" t="s">
        <v>29</v>
      </c>
      <c r="W498" s="16" t="s">
        <v>30</v>
      </c>
      <c r="X498" s="205"/>
      <c r="Y498" s="205"/>
    </row>
    <row r="499" spans="1:26" ht="12.75" thickTop="1">
      <c r="A499" s="208" t="s">
        <v>557</v>
      </c>
      <c r="B499" s="19" t="s">
        <v>558</v>
      </c>
      <c r="C499" s="66">
        <v>-69007.38</v>
      </c>
      <c r="D499" s="66">
        <v>6451.41</v>
      </c>
      <c r="E499" s="66">
        <v>20.9</v>
      </c>
      <c r="F499" s="67">
        <v>38909</v>
      </c>
      <c r="G499" s="67">
        <v>38910</v>
      </c>
      <c r="H499" s="21">
        <f>$E499-N499</f>
        <v>14.899999999999999</v>
      </c>
      <c r="I499" s="21">
        <f>$E499-O499</f>
        <v>1.2999999999999972</v>
      </c>
      <c r="J499" s="21">
        <f t="shared" ref="J499:J509" si="110">(H499+I499)/2</f>
        <v>8.0999999999999979</v>
      </c>
      <c r="K499" s="66">
        <f>200.9-$E499+N499</f>
        <v>186</v>
      </c>
      <c r="L499" s="66">
        <f>200.9-$E499+O499</f>
        <v>199.6</v>
      </c>
      <c r="M499" s="21">
        <f>(K499+L499)/2</f>
        <v>192.8</v>
      </c>
      <c r="N499" s="68">
        <v>6</v>
      </c>
      <c r="O499" s="68">
        <v>19.600000000000001</v>
      </c>
      <c r="P499" s="22">
        <f t="shared" ref="P499:P509" si="111">(N499+O499)/2</f>
        <v>12.8</v>
      </c>
      <c r="Q499" s="22">
        <f>L499-K499</f>
        <v>13.599999999999994</v>
      </c>
      <c r="R499" s="31" t="s">
        <v>559</v>
      </c>
      <c r="S499" s="69">
        <v>2.8999999999999998E-10</v>
      </c>
      <c r="T499" s="69">
        <f>S499/Q499</f>
        <v>2.1323529411764714E-11</v>
      </c>
      <c r="U499" s="69">
        <f t="shared" ref="U499:U509" si="112">IF(V499="-","-",V499*Q499)</f>
        <v>2.855999999999999E-6</v>
      </c>
      <c r="V499" s="69">
        <v>2.1E-7</v>
      </c>
      <c r="W499" s="70">
        <v>41.300000000000011</v>
      </c>
      <c r="X499" s="71" t="s">
        <v>560</v>
      </c>
      <c r="Y499" s="72" t="s">
        <v>561</v>
      </c>
    </row>
    <row r="500" spans="1:26" ht="24">
      <c r="A500" s="209"/>
      <c r="B500" s="25" t="s">
        <v>562</v>
      </c>
      <c r="C500" s="73">
        <v>-69007.38</v>
      </c>
      <c r="D500" s="73">
        <v>6451.41</v>
      </c>
      <c r="E500" s="73">
        <v>20.9</v>
      </c>
      <c r="F500" s="74">
        <v>38917</v>
      </c>
      <c r="G500" s="74">
        <v>38918</v>
      </c>
      <c r="H500" s="26">
        <f t="shared" ref="H500:I509" si="113">$E500-N500</f>
        <v>1.2999999999999972</v>
      </c>
      <c r="I500" s="26">
        <f t="shared" si="113"/>
        <v>-8.7000000000000028</v>
      </c>
      <c r="J500" s="26">
        <f t="shared" si="110"/>
        <v>-3.7000000000000028</v>
      </c>
      <c r="K500" s="73">
        <f t="shared" ref="K500:L509" si="114">200.9-$E500+N500</f>
        <v>199.6</v>
      </c>
      <c r="L500" s="73">
        <f t="shared" si="114"/>
        <v>209.6</v>
      </c>
      <c r="M500" s="26">
        <f t="shared" ref="M500:M509" si="115">(K500+L500)/2</f>
        <v>204.6</v>
      </c>
      <c r="N500" s="75">
        <v>19.600000000000001</v>
      </c>
      <c r="O500" s="75">
        <v>29.6</v>
      </c>
      <c r="P500" s="27">
        <f t="shared" si="111"/>
        <v>24.6</v>
      </c>
      <c r="Q500" s="27">
        <f t="shared" ref="Q500:Q509" si="116">L500-K500</f>
        <v>10</v>
      </c>
      <c r="R500" s="31" t="s">
        <v>559</v>
      </c>
      <c r="S500" s="76">
        <v>8.9999999999999996E-7</v>
      </c>
      <c r="T500" s="76">
        <f>S500/Q500</f>
        <v>8.9999999999999999E-8</v>
      </c>
      <c r="U500" s="76">
        <f t="shared" si="112"/>
        <v>1E-4</v>
      </c>
      <c r="V500" s="76">
        <v>1.0000000000000001E-5</v>
      </c>
      <c r="W500" s="77">
        <v>70.900000000000006</v>
      </c>
      <c r="X500" s="78" t="s">
        <v>563</v>
      </c>
      <c r="Y500" s="47" t="s">
        <v>561</v>
      </c>
    </row>
    <row r="501" spans="1:26">
      <c r="A501" s="209"/>
      <c r="B501" s="25" t="s">
        <v>564</v>
      </c>
      <c r="C501" s="73">
        <v>-69007.38</v>
      </c>
      <c r="D501" s="73">
        <v>6451.41</v>
      </c>
      <c r="E501" s="73">
        <v>20.9</v>
      </c>
      <c r="F501" s="74">
        <v>38933</v>
      </c>
      <c r="G501" s="74">
        <v>38935</v>
      </c>
      <c r="H501" s="26">
        <f>$E501-N501</f>
        <v>3.4399999999999977</v>
      </c>
      <c r="I501" s="26">
        <f t="shared" si="113"/>
        <v>-69.400000000000006</v>
      </c>
      <c r="J501" s="26">
        <f t="shared" si="110"/>
        <v>-32.980000000000004</v>
      </c>
      <c r="K501" s="73">
        <f t="shared" si="114"/>
        <v>197.46</v>
      </c>
      <c r="L501" s="73">
        <f t="shared" si="114"/>
        <v>270.3</v>
      </c>
      <c r="M501" s="26">
        <f t="shared" si="115"/>
        <v>233.88</v>
      </c>
      <c r="N501" s="75">
        <v>17.46</v>
      </c>
      <c r="O501" s="75">
        <v>90.3</v>
      </c>
      <c r="P501" s="27">
        <f t="shared" si="111"/>
        <v>53.879999999999995</v>
      </c>
      <c r="Q501" s="27">
        <f t="shared" si="116"/>
        <v>72.84</v>
      </c>
      <c r="R501" s="31" t="s">
        <v>559</v>
      </c>
      <c r="S501" s="76">
        <v>1.6999999999999999E-9</v>
      </c>
      <c r="T501" s="76">
        <f>S501/Q501</f>
        <v>2.3338824821526633E-11</v>
      </c>
      <c r="U501" s="76">
        <f t="shared" si="112"/>
        <v>4.5889199999999998E-3</v>
      </c>
      <c r="V501" s="76">
        <v>6.3E-5</v>
      </c>
      <c r="W501" s="77">
        <v>73.400000000000006</v>
      </c>
      <c r="X501" s="47" t="s">
        <v>565</v>
      </c>
      <c r="Y501" s="47" t="s">
        <v>561</v>
      </c>
    </row>
    <row r="502" spans="1:26" ht="24">
      <c r="A502" s="209"/>
      <c r="B502" s="25" t="s">
        <v>566</v>
      </c>
      <c r="C502" s="73">
        <v>-69007.38</v>
      </c>
      <c r="D502" s="73">
        <v>6451.41</v>
      </c>
      <c r="E502" s="73">
        <v>20.9</v>
      </c>
      <c r="F502" s="74">
        <v>38954</v>
      </c>
      <c r="G502" s="74">
        <v>38956</v>
      </c>
      <c r="H502" s="26">
        <f t="shared" si="113"/>
        <v>-69.400000000000006</v>
      </c>
      <c r="I502" s="26">
        <f t="shared" si="113"/>
        <v>-104.80000000000001</v>
      </c>
      <c r="J502" s="26">
        <f t="shared" si="110"/>
        <v>-87.100000000000009</v>
      </c>
      <c r="K502" s="73">
        <f t="shared" si="114"/>
        <v>270.3</v>
      </c>
      <c r="L502" s="73">
        <f t="shared" si="114"/>
        <v>305.7</v>
      </c>
      <c r="M502" s="26">
        <f t="shared" si="115"/>
        <v>288</v>
      </c>
      <c r="N502" s="75">
        <v>90.3</v>
      </c>
      <c r="O502" s="75">
        <v>125.7</v>
      </c>
      <c r="P502" s="27">
        <f t="shared" si="111"/>
        <v>108</v>
      </c>
      <c r="Q502" s="27">
        <f t="shared" si="116"/>
        <v>35.399999999999977</v>
      </c>
      <c r="R502" s="31" t="s">
        <v>559</v>
      </c>
      <c r="S502" s="76">
        <v>2.0000000000000001E-9</v>
      </c>
      <c r="T502" s="76">
        <v>5.6999999999999997E-11</v>
      </c>
      <c r="U502" s="76">
        <f t="shared" si="112"/>
        <v>9.9119999999999937E-8</v>
      </c>
      <c r="V502" s="76">
        <v>2.7999999999999998E-9</v>
      </c>
      <c r="W502" s="77">
        <v>81.5</v>
      </c>
      <c r="X502" s="78" t="s">
        <v>567</v>
      </c>
      <c r="Y502" s="47" t="s">
        <v>561</v>
      </c>
    </row>
    <row r="503" spans="1:26">
      <c r="A503" s="209"/>
      <c r="B503" s="25" t="s">
        <v>568</v>
      </c>
      <c r="C503" s="73">
        <v>-69007.38</v>
      </c>
      <c r="D503" s="73">
        <v>6451.41</v>
      </c>
      <c r="E503" s="73">
        <v>20.9</v>
      </c>
      <c r="F503" s="74">
        <v>38972</v>
      </c>
      <c r="G503" s="74">
        <v>38975</v>
      </c>
      <c r="H503" s="26">
        <f t="shared" si="113"/>
        <v>-104.80000000000001</v>
      </c>
      <c r="I503" s="26">
        <f t="shared" si="113"/>
        <v>-120.96000000000001</v>
      </c>
      <c r="J503" s="26">
        <f t="shared" si="110"/>
        <v>-112.88000000000001</v>
      </c>
      <c r="K503" s="73">
        <f t="shared" si="114"/>
        <v>305.7</v>
      </c>
      <c r="L503" s="73">
        <f t="shared" si="114"/>
        <v>321.86</v>
      </c>
      <c r="M503" s="26">
        <f t="shared" si="115"/>
        <v>313.77999999999997</v>
      </c>
      <c r="N503" s="75">
        <v>125.7</v>
      </c>
      <c r="O503" s="75">
        <v>141.86000000000001</v>
      </c>
      <c r="P503" s="27">
        <f t="shared" si="111"/>
        <v>133.78</v>
      </c>
      <c r="Q503" s="27">
        <f t="shared" si="116"/>
        <v>16.160000000000025</v>
      </c>
      <c r="R503" s="31" t="s">
        <v>559</v>
      </c>
      <c r="S503" s="76">
        <v>1.4000000000000001E-10</v>
      </c>
      <c r="T503" s="76">
        <v>8.7999999999999997E-12</v>
      </c>
      <c r="U503" s="76">
        <f t="shared" si="112"/>
        <v>7.1104000000000116E-6</v>
      </c>
      <c r="V503" s="76">
        <v>4.4000000000000002E-7</v>
      </c>
      <c r="W503" s="77">
        <v>126.60000000000001</v>
      </c>
      <c r="X503" s="47" t="s">
        <v>569</v>
      </c>
      <c r="Y503" s="25" t="s">
        <v>42</v>
      </c>
    </row>
    <row r="504" spans="1:26">
      <c r="A504" s="209"/>
      <c r="B504" s="25" t="s">
        <v>570</v>
      </c>
      <c r="C504" s="73">
        <v>-69007.38</v>
      </c>
      <c r="D504" s="73">
        <v>6451.41</v>
      </c>
      <c r="E504" s="73">
        <v>20.9</v>
      </c>
      <c r="F504" s="74">
        <v>38972</v>
      </c>
      <c r="G504" s="74">
        <v>38975</v>
      </c>
      <c r="H504" s="26">
        <f t="shared" si="113"/>
        <v>-121.88999999999999</v>
      </c>
      <c r="I504" s="26">
        <f t="shared" si="113"/>
        <v>-190.9</v>
      </c>
      <c r="J504" s="26">
        <f t="shared" si="110"/>
        <v>-156.39499999999998</v>
      </c>
      <c r="K504" s="73">
        <f t="shared" si="114"/>
        <v>322.78999999999996</v>
      </c>
      <c r="L504" s="73">
        <f t="shared" si="114"/>
        <v>391.8</v>
      </c>
      <c r="M504" s="26">
        <f t="shared" si="115"/>
        <v>357.29499999999996</v>
      </c>
      <c r="N504" s="75">
        <v>142.79</v>
      </c>
      <c r="O504" s="75">
        <v>211.8</v>
      </c>
      <c r="P504" s="27">
        <f t="shared" si="111"/>
        <v>177.29500000000002</v>
      </c>
      <c r="Q504" s="27">
        <f t="shared" si="116"/>
        <v>69.010000000000048</v>
      </c>
      <c r="R504" s="31" t="s">
        <v>571</v>
      </c>
      <c r="S504" s="76">
        <v>4.1000000000000003E-8</v>
      </c>
      <c r="T504" s="76">
        <v>6E-10</v>
      </c>
      <c r="U504" s="76">
        <f t="shared" si="112"/>
        <v>8.9713000000000068E-7</v>
      </c>
      <c r="V504" s="76">
        <v>1.3000000000000001E-8</v>
      </c>
      <c r="W504" s="77">
        <v>114.7</v>
      </c>
      <c r="X504" s="47" t="s">
        <v>572</v>
      </c>
      <c r="Y504" s="25" t="s">
        <v>42</v>
      </c>
    </row>
    <row r="505" spans="1:26">
      <c r="A505" s="209"/>
      <c r="B505" s="25" t="s">
        <v>573</v>
      </c>
      <c r="C505" s="73">
        <v>-69007.38</v>
      </c>
      <c r="D505" s="73">
        <v>6451.41</v>
      </c>
      <c r="E505" s="73">
        <v>20.9</v>
      </c>
      <c r="F505" s="74">
        <v>39009</v>
      </c>
      <c r="G505" s="74">
        <v>39011</v>
      </c>
      <c r="H505" s="26">
        <f t="shared" si="113"/>
        <v>-190.9</v>
      </c>
      <c r="I505" s="26">
        <f t="shared" si="113"/>
        <v>-327.10000000000002</v>
      </c>
      <c r="J505" s="26">
        <f t="shared" si="110"/>
        <v>-259</v>
      </c>
      <c r="K505" s="73">
        <f t="shared" si="114"/>
        <v>391.8</v>
      </c>
      <c r="L505" s="73">
        <f t="shared" si="114"/>
        <v>528</v>
      </c>
      <c r="M505" s="26">
        <f t="shared" si="115"/>
        <v>459.9</v>
      </c>
      <c r="N505" s="75">
        <f>O504</f>
        <v>211.8</v>
      </c>
      <c r="O505" s="75">
        <v>348</v>
      </c>
      <c r="P505" s="27">
        <f t="shared" si="111"/>
        <v>279.89999999999998</v>
      </c>
      <c r="Q505" s="27">
        <f t="shared" si="116"/>
        <v>136.19999999999999</v>
      </c>
      <c r="R505" s="31" t="s">
        <v>571</v>
      </c>
      <c r="S505" s="76">
        <v>1.3999999999999999E-6</v>
      </c>
      <c r="T505" s="76">
        <f>S505/Q505</f>
        <v>1.0279001468428782E-8</v>
      </c>
      <c r="U505" s="76">
        <f t="shared" si="112"/>
        <v>3.6773999999999998E-7</v>
      </c>
      <c r="V505" s="76">
        <v>2.7000000000000002E-9</v>
      </c>
      <c r="W505" s="77">
        <v>104.80000000000001</v>
      </c>
      <c r="X505" s="47" t="s">
        <v>574</v>
      </c>
      <c r="Y505" s="78" t="s">
        <v>575</v>
      </c>
    </row>
    <row r="506" spans="1:26">
      <c r="A506" s="209"/>
      <c r="B506" s="25" t="s">
        <v>576</v>
      </c>
      <c r="C506" s="73">
        <v>-69007.38</v>
      </c>
      <c r="D506" s="73">
        <v>6451.41</v>
      </c>
      <c r="E506" s="73">
        <v>20.9</v>
      </c>
      <c r="F506" s="74">
        <v>39003</v>
      </c>
      <c r="G506" s="74">
        <v>39006</v>
      </c>
      <c r="H506" s="26">
        <f t="shared" si="113"/>
        <v>-223.89</v>
      </c>
      <c r="I506" s="26">
        <f t="shared" si="113"/>
        <v>-242.18999999999997</v>
      </c>
      <c r="J506" s="26">
        <f t="shared" si="110"/>
        <v>-233.03999999999996</v>
      </c>
      <c r="K506" s="73">
        <f t="shared" si="114"/>
        <v>424.78999999999996</v>
      </c>
      <c r="L506" s="73">
        <f t="shared" si="114"/>
        <v>443.09</v>
      </c>
      <c r="M506" s="26">
        <f t="shared" si="115"/>
        <v>433.93999999999994</v>
      </c>
      <c r="N506" s="75">
        <v>244.79</v>
      </c>
      <c r="O506" s="75">
        <v>263.08999999999997</v>
      </c>
      <c r="P506" s="27">
        <f t="shared" si="111"/>
        <v>253.94</v>
      </c>
      <c r="Q506" s="27">
        <f t="shared" si="116"/>
        <v>18.300000000000011</v>
      </c>
      <c r="R506" s="31" t="s">
        <v>571</v>
      </c>
      <c r="S506" s="76">
        <v>3.1999999999999998E-10</v>
      </c>
      <c r="T506" s="76">
        <v>1.7999999999999999E-11</v>
      </c>
      <c r="U506" s="76">
        <f t="shared" si="112"/>
        <v>1.720200000000001E-4</v>
      </c>
      <c r="V506" s="76">
        <v>9.3999999999999998E-6</v>
      </c>
      <c r="W506" s="77">
        <v>104.80000000000001</v>
      </c>
      <c r="X506" s="47" t="s">
        <v>572</v>
      </c>
      <c r="Y506" s="47" t="s">
        <v>577</v>
      </c>
    </row>
    <row r="507" spans="1:26">
      <c r="A507" s="209"/>
      <c r="B507" s="25" t="s">
        <v>578</v>
      </c>
      <c r="C507" s="73">
        <v>-69007.38</v>
      </c>
      <c r="D507" s="73">
        <v>6451.41</v>
      </c>
      <c r="E507" s="73">
        <v>20.9</v>
      </c>
      <c r="F507" s="74">
        <v>39006</v>
      </c>
      <c r="G507" s="74">
        <v>39007</v>
      </c>
      <c r="H507" s="26">
        <f t="shared" si="113"/>
        <v>-223.89</v>
      </c>
      <c r="I507" s="26">
        <f t="shared" si="113"/>
        <v>-327.10000000000002</v>
      </c>
      <c r="J507" s="26">
        <f t="shared" si="110"/>
        <v>-275.495</v>
      </c>
      <c r="K507" s="73">
        <f t="shared" si="114"/>
        <v>424.78999999999996</v>
      </c>
      <c r="L507" s="73">
        <f t="shared" si="114"/>
        <v>528</v>
      </c>
      <c r="M507" s="26">
        <f t="shared" si="115"/>
        <v>476.39499999999998</v>
      </c>
      <c r="N507" s="75">
        <v>244.79</v>
      </c>
      <c r="O507" s="75">
        <v>348</v>
      </c>
      <c r="P507" s="27">
        <f t="shared" si="111"/>
        <v>296.39499999999998</v>
      </c>
      <c r="Q507" s="27">
        <f t="shared" si="116"/>
        <v>103.21000000000004</v>
      </c>
      <c r="R507" s="31" t="s">
        <v>571</v>
      </c>
      <c r="S507" s="76">
        <v>1.3999999999999999E-6</v>
      </c>
      <c r="T507" s="76">
        <v>1.3000000000000001E-8</v>
      </c>
      <c r="U507" s="76">
        <f t="shared" si="112"/>
        <v>7.0182800000000024E-7</v>
      </c>
      <c r="V507" s="76">
        <v>6.7999999999999997E-9</v>
      </c>
      <c r="W507" s="77">
        <v>139.19999999999999</v>
      </c>
      <c r="X507" s="47" t="s">
        <v>579</v>
      </c>
      <c r="Y507" s="47" t="s">
        <v>577</v>
      </c>
    </row>
    <row r="508" spans="1:26">
      <c r="A508" s="209"/>
      <c r="B508" s="25" t="s">
        <v>580</v>
      </c>
      <c r="C508" s="73">
        <v>-69007.38</v>
      </c>
      <c r="D508" s="73">
        <v>6451.41</v>
      </c>
      <c r="E508" s="73">
        <v>20.9</v>
      </c>
      <c r="F508" s="74">
        <v>38999</v>
      </c>
      <c r="G508" s="74">
        <v>39003</v>
      </c>
      <c r="H508" s="26">
        <f t="shared" si="113"/>
        <v>-278.39000000000004</v>
      </c>
      <c r="I508" s="26">
        <f t="shared" si="113"/>
        <v>-299.19</v>
      </c>
      <c r="J508" s="26">
        <f t="shared" si="110"/>
        <v>-288.79000000000002</v>
      </c>
      <c r="K508" s="73">
        <f t="shared" si="114"/>
        <v>479.29</v>
      </c>
      <c r="L508" s="73">
        <f t="shared" si="114"/>
        <v>500.09</v>
      </c>
      <c r="M508" s="26">
        <f t="shared" si="115"/>
        <v>489.69</v>
      </c>
      <c r="N508" s="75">
        <v>299.29000000000002</v>
      </c>
      <c r="O508" s="75">
        <v>320.08999999999997</v>
      </c>
      <c r="P508" s="27">
        <f t="shared" si="111"/>
        <v>309.69</v>
      </c>
      <c r="Q508" s="27">
        <f t="shared" si="116"/>
        <v>20.799999999999955</v>
      </c>
      <c r="R508" s="31" t="s">
        <v>559</v>
      </c>
      <c r="S508" s="76">
        <v>1.1000000000000001E-6</v>
      </c>
      <c r="T508" s="76">
        <f>S508/Q508</f>
        <v>5.2884615384615506E-8</v>
      </c>
      <c r="U508" s="76">
        <f t="shared" si="112"/>
        <v>2.0799999999999953E-11</v>
      </c>
      <c r="V508" s="76">
        <v>9.9999999999999998E-13</v>
      </c>
      <c r="W508" s="77">
        <v>131</v>
      </c>
      <c r="X508" s="47" t="s">
        <v>579</v>
      </c>
      <c r="Y508" s="47" t="s">
        <v>577</v>
      </c>
    </row>
    <row r="509" spans="1:26">
      <c r="A509" s="209"/>
      <c r="B509" s="25" t="s">
        <v>581</v>
      </c>
      <c r="C509" s="73">
        <v>-69007.38</v>
      </c>
      <c r="D509" s="73">
        <v>6451.41</v>
      </c>
      <c r="E509" s="73">
        <v>20.9</v>
      </c>
      <c r="F509" s="74">
        <v>38999</v>
      </c>
      <c r="G509" s="74">
        <v>39003</v>
      </c>
      <c r="H509" s="26">
        <f t="shared" si="113"/>
        <v>-300.12</v>
      </c>
      <c r="I509" s="26">
        <f t="shared" si="113"/>
        <v>-327.10000000000002</v>
      </c>
      <c r="J509" s="26">
        <f t="shared" si="110"/>
        <v>-313.61</v>
      </c>
      <c r="K509" s="73">
        <f t="shared" si="114"/>
        <v>501.02</v>
      </c>
      <c r="L509" s="73">
        <f t="shared" si="114"/>
        <v>528</v>
      </c>
      <c r="M509" s="26">
        <f t="shared" si="115"/>
        <v>514.51</v>
      </c>
      <c r="N509" s="75">
        <v>321.02</v>
      </c>
      <c r="O509" s="75">
        <v>348</v>
      </c>
      <c r="P509" s="27">
        <f t="shared" si="111"/>
        <v>334.51</v>
      </c>
      <c r="Q509" s="27">
        <f t="shared" si="116"/>
        <v>26.980000000000018</v>
      </c>
      <c r="R509" s="31" t="s">
        <v>571</v>
      </c>
      <c r="S509" s="76">
        <v>1.1000000000000001E-6</v>
      </c>
      <c r="T509" s="76">
        <v>3.8999999999999998E-8</v>
      </c>
      <c r="U509" s="76">
        <f t="shared" si="112"/>
        <v>2.6980000000000016E-11</v>
      </c>
      <c r="V509" s="76">
        <v>9.9999999999999998E-13</v>
      </c>
      <c r="W509" s="77">
        <v>131</v>
      </c>
      <c r="X509" s="47" t="s">
        <v>579</v>
      </c>
      <c r="Y509" s="47" t="s">
        <v>577</v>
      </c>
      <c r="Z509" s="79"/>
    </row>
    <row r="510" spans="1:26">
      <c r="A510" s="214"/>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row>
    <row r="511" spans="1:26">
      <c r="A511" s="209" t="s">
        <v>582</v>
      </c>
      <c r="B511" s="25" t="s">
        <v>583</v>
      </c>
      <c r="C511" s="73">
        <v>-69037.62</v>
      </c>
      <c r="D511" s="73">
        <v>6426.41</v>
      </c>
      <c r="E511" s="73">
        <v>9.9</v>
      </c>
      <c r="F511" s="80">
        <v>38936</v>
      </c>
      <c r="G511" s="80">
        <v>38936</v>
      </c>
      <c r="H511" s="26">
        <f>$E511-N511</f>
        <v>3.9000000000000004</v>
      </c>
      <c r="I511" s="26">
        <f>$E511-O511</f>
        <v>-27.060000000000002</v>
      </c>
      <c r="J511" s="26">
        <f t="shared" ref="J511:J524" si="117">(H511+I511)/2</f>
        <v>-11.580000000000002</v>
      </c>
      <c r="K511" s="73">
        <f>200.9-$E511+N511</f>
        <v>197</v>
      </c>
      <c r="L511" s="73">
        <f>200.9-$E511+O511</f>
        <v>227.96</v>
      </c>
      <c r="M511" s="26">
        <f>(K511+L511)/2</f>
        <v>212.48000000000002</v>
      </c>
      <c r="N511" s="75">
        <v>6</v>
      </c>
      <c r="O511" s="75">
        <v>36.96</v>
      </c>
      <c r="P511" s="27">
        <f t="shared" ref="P511:P524" si="118">(N511+O511)/2</f>
        <v>21.48</v>
      </c>
      <c r="Q511" s="27">
        <f>L511-K511</f>
        <v>30.960000000000008</v>
      </c>
      <c r="R511" s="31" t="s">
        <v>584</v>
      </c>
      <c r="S511" s="76">
        <v>2.0000000000000001E-4</v>
      </c>
      <c r="T511" s="76">
        <v>6.3999999999999997E-6</v>
      </c>
      <c r="U511" s="76">
        <f t="shared" ref="U511:U524" si="119">IF(V511="-","-",V511*Q511)</f>
        <v>4.6440000000000008E-6</v>
      </c>
      <c r="V511" s="76">
        <v>1.4999999999999999E-7</v>
      </c>
      <c r="W511" s="77">
        <v>111.9</v>
      </c>
      <c r="X511" s="47" t="s">
        <v>585</v>
      </c>
      <c r="Y511" s="47" t="s">
        <v>577</v>
      </c>
    </row>
    <row r="512" spans="1:26" ht="24">
      <c r="A512" s="209"/>
      <c r="B512" s="25" t="s">
        <v>586</v>
      </c>
      <c r="C512" s="73">
        <v>-69037.62</v>
      </c>
      <c r="D512" s="73">
        <v>6426.41</v>
      </c>
      <c r="E512" s="73">
        <v>9.9</v>
      </c>
      <c r="F512" s="80">
        <v>38946</v>
      </c>
      <c r="G512" s="80">
        <v>38949</v>
      </c>
      <c r="H512" s="26">
        <f t="shared" ref="H512:I524" si="120">$E512-N512</f>
        <v>-29.25</v>
      </c>
      <c r="I512" s="26">
        <f t="shared" si="120"/>
        <v>-67.08</v>
      </c>
      <c r="J512" s="26">
        <f t="shared" si="117"/>
        <v>-48.164999999999999</v>
      </c>
      <c r="K512" s="73">
        <f t="shared" ref="K512:L524" si="121">200.9-$E512+N512</f>
        <v>230.15</v>
      </c>
      <c r="L512" s="73">
        <f t="shared" si="121"/>
        <v>267.98</v>
      </c>
      <c r="M512" s="26">
        <f t="shared" ref="M512:M524" si="122">(K512+L512)/2</f>
        <v>249.065</v>
      </c>
      <c r="N512" s="75">
        <v>39.15</v>
      </c>
      <c r="O512" s="75">
        <v>76.98</v>
      </c>
      <c r="P512" s="27">
        <f t="shared" si="118"/>
        <v>58.064999999999998</v>
      </c>
      <c r="Q512" s="27">
        <f t="shared" ref="Q512:Q524" si="123">L512-K512</f>
        <v>37.830000000000013</v>
      </c>
      <c r="R512" s="31" t="s">
        <v>587</v>
      </c>
      <c r="S512" s="76">
        <v>1.3E-6</v>
      </c>
      <c r="T512" s="76">
        <v>3.5000000000000002E-8</v>
      </c>
      <c r="U512" s="76">
        <f t="shared" si="119"/>
        <v>3.7830000000000013E-11</v>
      </c>
      <c r="V512" s="76">
        <v>9.9999999999999998E-13</v>
      </c>
      <c r="W512" s="77">
        <v>117.60000000000001</v>
      </c>
      <c r="X512" s="47" t="s">
        <v>579</v>
      </c>
      <c r="Y512" s="47" t="s">
        <v>577</v>
      </c>
    </row>
    <row r="513" spans="1:25" ht="13.9" customHeight="1">
      <c r="A513" s="209"/>
      <c r="B513" s="25" t="s">
        <v>588</v>
      </c>
      <c r="C513" s="73">
        <v>-69037.62</v>
      </c>
      <c r="D513" s="73">
        <v>6426.41</v>
      </c>
      <c r="E513" s="73">
        <v>9.9</v>
      </c>
      <c r="F513" s="80">
        <v>38957</v>
      </c>
      <c r="G513" s="80">
        <v>38959</v>
      </c>
      <c r="H513" s="26">
        <f t="shared" si="120"/>
        <v>-60.250000000000007</v>
      </c>
      <c r="I513" s="26">
        <f t="shared" si="120"/>
        <v>-87.13</v>
      </c>
      <c r="J513" s="26">
        <f t="shared" si="117"/>
        <v>-73.69</v>
      </c>
      <c r="K513" s="73">
        <f t="shared" si="121"/>
        <v>261.14999999999998</v>
      </c>
      <c r="L513" s="73">
        <f t="shared" si="121"/>
        <v>288.02999999999997</v>
      </c>
      <c r="M513" s="26">
        <f t="shared" si="122"/>
        <v>274.58999999999997</v>
      </c>
      <c r="N513" s="75">
        <v>70.150000000000006</v>
      </c>
      <c r="O513" s="75">
        <v>97.03</v>
      </c>
      <c r="P513" s="27">
        <f t="shared" si="118"/>
        <v>83.59</v>
      </c>
      <c r="Q513" s="27">
        <f t="shared" si="123"/>
        <v>26.879999999999995</v>
      </c>
      <c r="R513" s="25" t="s">
        <v>589</v>
      </c>
      <c r="S513" s="76">
        <v>6.6000000000000003E-7</v>
      </c>
      <c r="T513" s="76">
        <f>S513/Q513</f>
        <v>2.4553571428571435E-8</v>
      </c>
      <c r="U513" s="76">
        <f t="shared" si="119"/>
        <v>2.6879999999999995E-11</v>
      </c>
      <c r="V513" s="76">
        <v>9.9999999999999998E-13</v>
      </c>
      <c r="W513" s="77">
        <v>114.57931600000001</v>
      </c>
      <c r="X513" s="47" t="s">
        <v>574</v>
      </c>
      <c r="Y513" s="78" t="s">
        <v>575</v>
      </c>
    </row>
    <row r="514" spans="1:25">
      <c r="A514" s="209"/>
      <c r="B514" s="25" t="s">
        <v>590</v>
      </c>
      <c r="C514" s="73">
        <v>-69037.62</v>
      </c>
      <c r="D514" s="73">
        <v>6426.41</v>
      </c>
      <c r="E514" s="73">
        <v>9.9</v>
      </c>
      <c r="F514" s="80">
        <v>38959</v>
      </c>
      <c r="G514" s="80">
        <v>38962</v>
      </c>
      <c r="H514" s="26">
        <f t="shared" si="120"/>
        <v>-87.25</v>
      </c>
      <c r="I514" s="26">
        <f t="shared" si="120"/>
        <v>-114.13</v>
      </c>
      <c r="J514" s="26">
        <f t="shared" si="117"/>
        <v>-100.69</v>
      </c>
      <c r="K514" s="73">
        <f t="shared" si="121"/>
        <v>288.14999999999998</v>
      </c>
      <c r="L514" s="73">
        <f t="shared" si="121"/>
        <v>315.02999999999997</v>
      </c>
      <c r="M514" s="26">
        <f t="shared" si="122"/>
        <v>301.58999999999997</v>
      </c>
      <c r="N514" s="75">
        <v>97.15</v>
      </c>
      <c r="O514" s="75">
        <v>124.03</v>
      </c>
      <c r="P514" s="27">
        <f t="shared" si="118"/>
        <v>110.59</v>
      </c>
      <c r="Q514" s="27">
        <f t="shared" si="123"/>
        <v>26.879999999999995</v>
      </c>
      <c r="R514" s="25" t="s">
        <v>589</v>
      </c>
      <c r="S514" s="76">
        <v>3.2000000000000001E-7</v>
      </c>
      <c r="T514" s="76">
        <f>S514/Q514</f>
        <v>1.1904761904761907E-8</v>
      </c>
      <c r="U514" s="76">
        <f t="shared" si="119"/>
        <v>6.9887999999999981E-4</v>
      </c>
      <c r="V514" s="76">
        <v>2.5999999999999998E-5</v>
      </c>
      <c r="W514" s="77">
        <v>119.37200000000001</v>
      </c>
      <c r="X514" s="47" t="s">
        <v>574</v>
      </c>
      <c r="Y514" s="78" t="s">
        <v>575</v>
      </c>
    </row>
    <row r="515" spans="1:25" ht="13.9" customHeight="1">
      <c r="A515" s="209"/>
      <c r="B515" s="25" t="s">
        <v>591</v>
      </c>
      <c r="C515" s="73">
        <v>-69037.62</v>
      </c>
      <c r="D515" s="73">
        <v>6426.41</v>
      </c>
      <c r="E515" s="73">
        <v>9.9</v>
      </c>
      <c r="F515" s="80">
        <v>38962</v>
      </c>
      <c r="G515" s="80">
        <v>38963</v>
      </c>
      <c r="H515" s="26">
        <f t="shared" si="120"/>
        <v>-114.75</v>
      </c>
      <c r="I515" s="26">
        <f t="shared" si="120"/>
        <v>-142.96</v>
      </c>
      <c r="J515" s="26">
        <f t="shared" si="117"/>
        <v>-128.85500000000002</v>
      </c>
      <c r="K515" s="73">
        <f t="shared" si="121"/>
        <v>315.64999999999998</v>
      </c>
      <c r="L515" s="73">
        <f t="shared" si="121"/>
        <v>343.86</v>
      </c>
      <c r="M515" s="26">
        <f t="shared" si="122"/>
        <v>329.755</v>
      </c>
      <c r="N515" s="75">
        <v>124.65</v>
      </c>
      <c r="O515" s="75">
        <v>152.86000000000001</v>
      </c>
      <c r="P515" s="27">
        <f t="shared" si="118"/>
        <v>138.755</v>
      </c>
      <c r="Q515" s="27">
        <f t="shared" si="123"/>
        <v>28.210000000000036</v>
      </c>
      <c r="R515" s="25" t="s">
        <v>589</v>
      </c>
      <c r="S515" s="76">
        <v>7.6000000000000006E-8</v>
      </c>
      <c r="T515" s="76">
        <f>S515/Q515</f>
        <v>2.6940801134349487E-9</v>
      </c>
      <c r="U515" s="76">
        <f t="shared" si="119"/>
        <v>4.5136000000000056E-9</v>
      </c>
      <c r="V515" s="76">
        <v>1.5999999999999999E-10</v>
      </c>
      <c r="W515" s="77">
        <v>119.516784</v>
      </c>
      <c r="X515" s="47" t="s">
        <v>574</v>
      </c>
      <c r="Y515" s="78" t="s">
        <v>575</v>
      </c>
    </row>
    <row r="516" spans="1:25">
      <c r="A516" s="209"/>
      <c r="B516" s="25" t="s">
        <v>592</v>
      </c>
      <c r="C516" s="73">
        <v>-69037.62</v>
      </c>
      <c r="D516" s="73">
        <v>6426.41</v>
      </c>
      <c r="E516" s="73">
        <v>9.9</v>
      </c>
      <c r="F516" s="80">
        <v>38982</v>
      </c>
      <c r="G516" s="80">
        <v>38984</v>
      </c>
      <c r="H516" s="26">
        <f t="shared" si="120"/>
        <v>-141.54999999999998</v>
      </c>
      <c r="I516" s="26">
        <f t="shared" si="120"/>
        <v>-176.93</v>
      </c>
      <c r="J516" s="26">
        <f t="shared" si="117"/>
        <v>-159.24</v>
      </c>
      <c r="K516" s="73">
        <f t="shared" si="121"/>
        <v>342.45</v>
      </c>
      <c r="L516" s="73">
        <f t="shared" si="121"/>
        <v>377.83000000000004</v>
      </c>
      <c r="M516" s="26">
        <f t="shared" si="122"/>
        <v>360.14</v>
      </c>
      <c r="N516" s="75">
        <v>151.44999999999999</v>
      </c>
      <c r="O516" s="75">
        <v>186.83</v>
      </c>
      <c r="P516" s="27">
        <f t="shared" si="118"/>
        <v>169.14</v>
      </c>
      <c r="Q516" s="27">
        <f t="shared" si="123"/>
        <v>35.380000000000052</v>
      </c>
      <c r="R516" s="25" t="s">
        <v>589</v>
      </c>
      <c r="S516" s="76">
        <v>1.5999999999999999E-6</v>
      </c>
      <c r="T516" s="76">
        <v>4.6000000000000002E-8</v>
      </c>
      <c r="U516" s="76">
        <f t="shared" si="119"/>
        <v>3.2195800000000048E-5</v>
      </c>
      <c r="V516" s="76">
        <v>9.0999999999999997E-7</v>
      </c>
      <c r="W516" s="77">
        <v>121.96116000000001</v>
      </c>
      <c r="X516" s="47" t="s">
        <v>579</v>
      </c>
      <c r="Y516" s="47" t="s">
        <v>577</v>
      </c>
    </row>
    <row r="517" spans="1:25">
      <c r="A517" s="209"/>
      <c r="B517" s="25" t="s">
        <v>593</v>
      </c>
      <c r="C517" s="73">
        <v>-69037.62</v>
      </c>
      <c r="D517" s="73">
        <v>6426.41</v>
      </c>
      <c r="E517" s="73">
        <v>9.9</v>
      </c>
      <c r="F517" s="80">
        <v>38978</v>
      </c>
      <c r="G517" s="80">
        <v>38982</v>
      </c>
      <c r="H517" s="26">
        <f t="shared" si="120"/>
        <v>-176.9</v>
      </c>
      <c r="I517" s="26">
        <f t="shared" si="120"/>
        <v>-218.1</v>
      </c>
      <c r="J517" s="26">
        <f t="shared" si="117"/>
        <v>-197.5</v>
      </c>
      <c r="K517" s="73">
        <f t="shared" si="121"/>
        <v>377.8</v>
      </c>
      <c r="L517" s="73">
        <f t="shared" si="121"/>
        <v>419</v>
      </c>
      <c r="M517" s="26">
        <f t="shared" si="122"/>
        <v>398.4</v>
      </c>
      <c r="N517" s="75">
        <v>186.8</v>
      </c>
      <c r="O517" s="75">
        <v>228</v>
      </c>
      <c r="P517" s="27">
        <f t="shared" si="118"/>
        <v>207.4</v>
      </c>
      <c r="Q517" s="27">
        <f t="shared" si="123"/>
        <v>41.199999999999989</v>
      </c>
      <c r="R517" s="25" t="s">
        <v>589</v>
      </c>
      <c r="S517" s="76">
        <v>8.3999999999999992E-6</v>
      </c>
      <c r="T517" s="76">
        <v>2.1E-7</v>
      </c>
      <c r="U517" s="76">
        <f t="shared" si="119"/>
        <v>2.8839999999999991E-4</v>
      </c>
      <c r="V517" s="76">
        <v>6.9999999999999999E-6</v>
      </c>
      <c r="W517" s="77">
        <v>121.96116000000001</v>
      </c>
      <c r="X517" s="47" t="s">
        <v>594</v>
      </c>
      <c r="Y517" s="47" t="s">
        <v>595</v>
      </c>
    </row>
    <row r="518" spans="1:25">
      <c r="A518" s="209"/>
      <c r="B518" s="25" t="s">
        <v>596</v>
      </c>
      <c r="C518" s="73">
        <v>-69037.62</v>
      </c>
      <c r="D518" s="73">
        <v>6426.41</v>
      </c>
      <c r="E518" s="73">
        <v>9.9</v>
      </c>
      <c r="F518" s="80">
        <v>39004</v>
      </c>
      <c r="G518" s="80">
        <v>39007</v>
      </c>
      <c r="H518" s="26">
        <f t="shared" si="120"/>
        <v>-203.6</v>
      </c>
      <c r="I518" s="26">
        <f t="shared" si="120"/>
        <v>-259.98</v>
      </c>
      <c r="J518" s="26">
        <f t="shared" si="117"/>
        <v>-231.79000000000002</v>
      </c>
      <c r="K518" s="73">
        <f t="shared" si="121"/>
        <v>404.5</v>
      </c>
      <c r="L518" s="73">
        <f t="shared" si="121"/>
        <v>460.88</v>
      </c>
      <c r="M518" s="26">
        <f t="shared" si="122"/>
        <v>432.69</v>
      </c>
      <c r="N518" s="75">
        <v>213.5</v>
      </c>
      <c r="O518" s="75">
        <v>269.88</v>
      </c>
      <c r="P518" s="27">
        <f t="shared" si="118"/>
        <v>241.69</v>
      </c>
      <c r="Q518" s="27">
        <f t="shared" si="123"/>
        <v>56.379999999999995</v>
      </c>
      <c r="R518" s="25" t="s">
        <v>589</v>
      </c>
      <c r="S518" s="76">
        <v>2.3E-5</v>
      </c>
      <c r="T518" s="76">
        <f>S518/Q518</f>
        <v>4.0794608017027317E-7</v>
      </c>
      <c r="U518" s="76">
        <f t="shared" si="119"/>
        <v>5.6380000000000004E-4</v>
      </c>
      <c r="V518" s="76">
        <v>1.0000000000000001E-5</v>
      </c>
      <c r="W518" s="77">
        <v>120.94144000000001</v>
      </c>
      <c r="X518" s="47" t="s">
        <v>594</v>
      </c>
      <c r="Y518" s="47" t="s">
        <v>595</v>
      </c>
    </row>
    <row r="519" spans="1:25" ht="13.9" customHeight="1">
      <c r="A519" s="209"/>
      <c r="B519" s="25" t="s">
        <v>597</v>
      </c>
      <c r="C519" s="73">
        <v>-69037.62</v>
      </c>
      <c r="D519" s="73">
        <v>6426.41</v>
      </c>
      <c r="E519" s="73">
        <v>9.9</v>
      </c>
      <c r="F519" s="80">
        <v>39000</v>
      </c>
      <c r="G519" s="80">
        <v>39002</v>
      </c>
      <c r="H519" s="26">
        <f>$E519-N519</f>
        <v>-250.70000000000002</v>
      </c>
      <c r="I519" s="26">
        <f t="shared" si="120"/>
        <v>-286.08000000000004</v>
      </c>
      <c r="J519" s="26">
        <f t="shared" si="117"/>
        <v>-268.39000000000004</v>
      </c>
      <c r="K519" s="73">
        <f t="shared" si="121"/>
        <v>451.6</v>
      </c>
      <c r="L519" s="73">
        <f t="shared" si="121"/>
        <v>486.98</v>
      </c>
      <c r="M519" s="26">
        <f t="shared" si="122"/>
        <v>469.29</v>
      </c>
      <c r="N519" s="75">
        <v>260.60000000000002</v>
      </c>
      <c r="O519" s="75">
        <v>295.98</v>
      </c>
      <c r="P519" s="27">
        <f t="shared" si="118"/>
        <v>278.29000000000002</v>
      </c>
      <c r="Q519" s="27">
        <f t="shared" si="123"/>
        <v>35.379999999999995</v>
      </c>
      <c r="R519" s="25" t="s">
        <v>598</v>
      </c>
      <c r="S519" s="76">
        <v>2.0000000000000002E-5</v>
      </c>
      <c r="T519" s="76">
        <f>S519/Q519</f>
        <v>5.6529112492933872E-7</v>
      </c>
      <c r="U519" s="76">
        <f t="shared" si="119"/>
        <v>3.5379999999999992E-11</v>
      </c>
      <c r="V519" s="76">
        <v>9.9999999999999998E-13</v>
      </c>
      <c r="W519" s="77">
        <v>120.43158</v>
      </c>
      <c r="X519" s="47" t="s">
        <v>579</v>
      </c>
      <c r="Y519" s="47" t="s">
        <v>599</v>
      </c>
    </row>
    <row r="520" spans="1:25" ht="13.9" customHeight="1">
      <c r="A520" s="209"/>
      <c r="B520" s="25" t="s">
        <v>600</v>
      </c>
      <c r="C520" s="73">
        <v>-69037.62</v>
      </c>
      <c r="D520" s="73">
        <v>6426.41</v>
      </c>
      <c r="E520" s="73">
        <v>9.9</v>
      </c>
      <c r="F520" s="80">
        <v>38995</v>
      </c>
      <c r="G520" s="80">
        <v>39000</v>
      </c>
      <c r="H520" s="26">
        <f t="shared" si="120"/>
        <v>-285.70000000000005</v>
      </c>
      <c r="I520" s="26">
        <f t="shared" si="120"/>
        <v>-325.10000000000002</v>
      </c>
      <c r="J520" s="26">
        <f t="shared" si="117"/>
        <v>-305.40000000000003</v>
      </c>
      <c r="K520" s="73">
        <f t="shared" si="121"/>
        <v>486.6</v>
      </c>
      <c r="L520" s="73">
        <f t="shared" si="121"/>
        <v>526</v>
      </c>
      <c r="M520" s="26">
        <f t="shared" si="122"/>
        <v>506.3</v>
      </c>
      <c r="N520" s="75">
        <v>295.60000000000002</v>
      </c>
      <c r="O520" s="75">
        <v>335</v>
      </c>
      <c r="P520" s="27">
        <f t="shared" si="118"/>
        <v>315.3</v>
      </c>
      <c r="Q520" s="27">
        <f t="shared" si="123"/>
        <v>39.399999999999977</v>
      </c>
      <c r="R520" s="25" t="s">
        <v>598</v>
      </c>
      <c r="S520" s="76">
        <v>3.0000000000000001E-6</v>
      </c>
      <c r="T520" s="76">
        <v>7.4999999999999997E-8</v>
      </c>
      <c r="U520" s="76">
        <f t="shared" si="119"/>
        <v>1.0243999999999994E-5</v>
      </c>
      <c r="V520" s="76">
        <v>2.6E-7</v>
      </c>
      <c r="W520" s="77">
        <v>121.14538400000002</v>
      </c>
      <c r="X520" s="47" t="s">
        <v>579</v>
      </c>
      <c r="Y520" s="47" t="s">
        <v>599</v>
      </c>
    </row>
    <row r="521" spans="1:25" ht="13.9" customHeight="1">
      <c r="A521" s="209"/>
      <c r="B521" s="25" t="s">
        <v>601</v>
      </c>
      <c r="C521" s="73">
        <v>-69037.62</v>
      </c>
      <c r="D521" s="73">
        <v>6426.41</v>
      </c>
      <c r="E521" s="73">
        <v>9.9</v>
      </c>
      <c r="F521" s="80">
        <v>39010</v>
      </c>
      <c r="G521" s="80">
        <v>39013</v>
      </c>
      <c r="H521" s="26">
        <f t="shared" si="120"/>
        <v>-201.1</v>
      </c>
      <c r="I521" s="26">
        <f t="shared" si="120"/>
        <v>-213.48</v>
      </c>
      <c r="J521" s="26">
        <f t="shared" si="117"/>
        <v>-207.29</v>
      </c>
      <c r="K521" s="73">
        <f t="shared" si="121"/>
        <v>402</v>
      </c>
      <c r="L521" s="73">
        <f t="shared" si="121"/>
        <v>414.38</v>
      </c>
      <c r="M521" s="26">
        <f t="shared" si="122"/>
        <v>408.19</v>
      </c>
      <c r="N521" s="75">
        <v>211</v>
      </c>
      <c r="O521" s="75">
        <v>223.38</v>
      </c>
      <c r="P521" s="27">
        <f t="shared" si="118"/>
        <v>217.19</v>
      </c>
      <c r="Q521" s="27">
        <f t="shared" si="123"/>
        <v>12.379999999999995</v>
      </c>
      <c r="R521" s="25" t="s">
        <v>589</v>
      </c>
      <c r="S521" s="76">
        <v>7.9000000000000006E-6</v>
      </c>
      <c r="T521" s="76">
        <f>S521/Q521</f>
        <v>6.3812600969305357E-7</v>
      </c>
      <c r="U521" s="76">
        <f t="shared" si="119"/>
        <v>1.4855999999999995E-4</v>
      </c>
      <c r="V521" s="76">
        <v>1.2E-5</v>
      </c>
      <c r="W521" s="77">
        <v>120.10000000000001</v>
      </c>
      <c r="X521" s="47" t="s">
        <v>585</v>
      </c>
      <c r="Y521" s="47" t="s">
        <v>599</v>
      </c>
    </row>
    <row r="522" spans="1:25" ht="13.9" customHeight="1">
      <c r="A522" s="209"/>
      <c r="B522" s="25" t="s">
        <v>602</v>
      </c>
      <c r="C522" s="73">
        <v>-69037.62</v>
      </c>
      <c r="D522" s="73">
        <v>6426.41</v>
      </c>
      <c r="E522" s="73">
        <v>9.9</v>
      </c>
      <c r="F522" s="80">
        <v>39009</v>
      </c>
      <c r="G522" s="80">
        <v>39010</v>
      </c>
      <c r="H522" s="26">
        <f t="shared" si="120"/>
        <v>-216.25</v>
      </c>
      <c r="I522" s="26">
        <f t="shared" si="120"/>
        <v>-228.63</v>
      </c>
      <c r="J522" s="26">
        <f t="shared" si="117"/>
        <v>-222.44</v>
      </c>
      <c r="K522" s="73">
        <f>200.9-$E522+N522</f>
        <v>417.15</v>
      </c>
      <c r="L522" s="73">
        <f t="shared" si="121"/>
        <v>429.53</v>
      </c>
      <c r="M522" s="26">
        <f t="shared" si="122"/>
        <v>423.34</v>
      </c>
      <c r="N522" s="75">
        <v>226.15</v>
      </c>
      <c r="O522" s="75">
        <v>238.53</v>
      </c>
      <c r="P522" s="27">
        <f t="shared" si="118"/>
        <v>232.34</v>
      </c>
      <c r="Q522" s="27">
        <f t="shared" si="123"/>
        <v>12.379999999999995</v>
      </c>
      <c r="R522" s="25" t="s">
        <v>589</v>
      </c>
      <c r="S522" s="76">
        <v>2.0000000000000002E-5</v>
      </c>
      <c r="T522" s="76">
        <f>S522/Q522</f>
        <v>1.6155088852988698E-6</v>
      </c>
      <c r="U522" s="76">
        <f t="shared" si="119"/>
        <v>1.2379999999999995E-11</v>
      </c>
      <c r="V522" s="76">
        <v>9.9999999999999998E-13</v>
      </c>
      <c r="W522" s="77">
        <v>119.80000000000001</v>
      </c>
      <c r="X522" s="47" t="s">
        <v>579</v>
      </c>
      <c r="Y522" s="47" t="s">
        <v>599</v>
      </c>
    </row>
    <row r="523" spans="1:25" ht="13.9" customHeight="1">
      <c r="A523" s="209"/>
      <c r="B523" s="25" t="s">
        <v>603</v>
      </c>
      <c r="C523" s="73">
        <v>-69037.62</v>
      </c>
      <c r="D523" s="73">
        <v>6426.41</v>
      </c>
      <c r="E523" s="73">
        <v>9.9</v>
      </c>
      <c r="F523" s="80">
        <v>39008</v>
      </c>
      <c r="G523" s="80">
        <v>39009</v>
      </c>
      <c r="H523" s="26">
        <f t="shared" si="120"/>
        <v>-229.6</v>
      </c>
      <c r="I523" s="26">
        <f t="shared" si="120"/>
        <v>-241.98</v>
      </c>
      <c r="J523" s="26">
        <f t="shared" si="117"/>
        <v>-235.79</v>
      </c>
      <c r="K523" s="73">
        <f t="shared" si="121"/>
        <v>430.5</v>
      </c>
      <c r="L523" s="73">
        <f t="shared" si="121"/>
        <v>442.88</v>
      </c>
      <c r="M523" s="26">
        <f t="shared" si="122"/>
        <v>436.69</v>
      </c>
      <c r="N523" s="75">
        <v>239.5</v>
      </c>
      <c r="O523" s="75">
        <v>251.88</v>
      </c>
      <c r="P523" s="27">
        <f t="shared" si="118"/>
        <v>245.69</v>
      </c>
      <c r="Q523" s="27">
        <f t="shared" si="123"/>
        <v>12.379999999999995</v>
      </c>
      <c r="R523" s="25" t="s">
        <v>589</v>
      </c>
      <c r="S523" s="76">
        <v>2.9E-5</v>
      </c>
      <c r="T523" s="76">
        <f>S523/Q523</f>
        <v>2.342487883683361E-6</v>
      </c>
      <c r="U523" s="76">
        <f t="shared" si="119"/>
        <v>1.2256199999999995E-9</v>
      </c>
      <c r="V523" s="76">
        <v>9.8999999999999994E-11</v>
      </c>
      <c r="W523" s="77">
        <v>119.9</v>
      </c>
      <c r="X523" s="47" t="s">
        <v>585</v>
      </c>
      <c r="Y523" s="47" t="s">
        <v>604</v>
      </c>
    </row>
    <row r="524" spans="1:25" ht="13.15" customHeight="1">
      <c r="A524" s="209"/>
      <c r="B524" s="25" t="s">
        <v>605</v>
      </c>
      <c r="C524" s="73">
        <v>-69037.62</v>
      </c>
      <c r="D524" s="73">
        <v>6426.41</v>
      </c>
      <c r="E524" s="73">
        <v>9.9</v>
      </c>
      <c r="F524" s="80">
        <v>39007</v>
      </c>
      <c r="G524" s="80">
        <v>39008</v>
      </c>
      <c r="H524" s="26">
        <f>$E524-N524</f>
        <v>-247.24999999999997</v>
      </c>
      <c r="I524" s="26">
        <f t="shared" si="120"/>
        <v>-259.63</v>
      </c>
      <c r="J524" s="26">
        <f t="shared" si="117"/>
        <v>-253.44</v>
      </c>
      <c r="K524" s="73">
        <f>200.9-$E524+N524</f>
        <v>448.15</v>
      </c>
      <c r="L524" s="73">
        <f t="shared" si="121"/>
        <v>460.53</v>
      </c>
      <c r="M524" s="26">
        <f t="shared" si="122"/>
        <v>454.34</v>
      </c>
      <c r="N524" s="75">
        <v>257.14999999999998</v>
      </c>
      <c r="O524" s="75">
        <v>269.52999999999997</v>
      </c>
      <c r="P524" s="27">
        <f t="shared" si="118"/>
        <v>263.33999999999997</v>
      </c>
      <c r="Q524" s="27">
        <f t="shared" si="123"/>
        <v>12.379999999999995</v>
      </c>
      <c r="R524" s="25" t="s">
        <v>589</v>
      </c>
      <c r="S524" s="76">
        <v>2.7999999999999999E-6</v>
      </c>
      <c r="T524" s="76">
        <f>S524/Q524</f>
        <v>2.2617124394184174E-7</v>
      </c>
      <c r="U524" s="76">
        <f t="shared" si="119"/>
        <v>1.8569999999999994E-10</v>
      </c>
      <c r="V524" s="76">
        <v>1.5E-11</v>
      </c>
      <c r="W524" s="77">
        <v>120</v>
      </c>
      <c r="X524" s="47" t="s">
        <v>579</v>
      </c>
      <c r="Y524" s="47" t="s">
        <v>599</v>
      </c>
    </row>
    <row r="525" spans="1:25">
      <c r="A525" s="214"/>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row>
    <row r="526" spans="1:25">
      <c r="A526" s="222" t="s">
        <v>606</v>
      </c>
      <c r="B526" s="47" t="s">
        <v>607</v>
      </c>
      <c r="C526" s="73">
        <v>-69018.903000000006</v>
      </c>
      <c r="D526" s="73">
        <v>6431.384</v>
      </c>
      <c r="E526" s="73">
        <v>1.804</v>
      </c>
      <c r="F526" s="32">
        <v>39339.833333333336</v>
      </c>
      <c r="G526" s="32">
        <v>39340.416666666664</v>
      </c>
      <c r="H526" s="223"/>
      <c r="I526" s="224"/>
      <c r="J526" s="224"/>
      <c r="K526" s="224"/>
      <c r="L526" s="224"/>
      <c r="M526" s="225"/>
      <c r="N526" s="75">
        <v>47</v>
      </c>
      <c r="O526" s="75">
        <v>55.3</v>
      </c>
      <c r="P526" s="27">
        <f>(N526+O526)/2</f>
        <v>51.15</v>
      </c>
      <c r="Q526" s="75">
        <f>O526-N526</f>
        <v>8.2999999999999972</v>
      </c>
      <c r="R526" s="31" t="s">
        <v>584</v>
      </c>
      <c r="S526" s="76" t="s">
        <v>34</v>
      </c>
      <c r="T526" s="76" t="s">
        <v>34</v>
      </c>
      <c r="U526" s="81" t="s">
        <v>34</v>
      </c>
      <c r="V526" s="81" t="s">
        <v>34</v>
      </c>
      <c r="W526" s="29">
        <v>101.1</v>
      </c>
      <c r="X526" s="81" t="s">
        <v>34</v>
      </c>
      <c r="Y526" s="81" t="s">
        <v>34</v>
      </c>
    </row>
    <row r="527" spans="1:25">
      <c r="A527" s="222"/>
      <c r="B527" s="47" t="s">
        <v>608</v>
      </c>
      <c r="C527" s="73">
        <v>-69018.903000000006</v>
      </c>
      <c r="D527" s="73">
        <v>6431.384</v>
      </c>
      <c r="E527" s="73">
        <v>1.804</v>
      </c>
      <c r="F527" s="32">
        <v>39340.416666666664</v>
      </c>
      <c r="G527" s="32">
        <v>39340.833333333336</v>
      </c>
      <c r="H527" s="226"/>
      <c r="I527" s="227"/>
      <c r="J527" s="227"/>
      <c r="K527" s="227"/>
      <c r="L527" s="227"/>
      <c r="M527" s="228"/>
      <c r="N527" s="75">
        <v>41</v>
      </c>
      <c r="O527" s="75">
        <v>46.8</v>
      </c>
      <c r="P527" s="27">
        <f t="shared" ref="P527:P536" si="124">(N527+O527)/2</f>
        <v>43.9</v>
      </c>
      <c r="Q527" s="75">
        <f t="shared" ref="Q527:Q536" si="125">O527-N527</f>
        <v>5.7999999999999972</v>
      </c>
      <c r="R527" s="31" t="s">
        <v>584</v>
      </c>
      <c r="S527" s="82">
        <v>2.8700000000000002E-7</v>
      </c>
      <c r="T527" s="76">
        <f t="shared" ref="T527:T536" si="126">S527/Q527</f>
        <v>4.9482758620689679E-8</v>
      </c>
      <c r="U527" s="76" t="str">
        <f t="shared" ref="U527:U536" si="127">IF(V527="-","-",V527*Q527)</f>
        <v>-</v>
      </c>
      <c r="V527" s="82" t="s">
        <v>609</v>
      </c>
      <c r="W527" s="29">
        <v>95.8</v>
      </c>
      <c r="X527" s="83" t="s">
        <v>610</v>
      </c>
      <c r="Y527" s="84" t="s">
        <v>611</v>
      </c>
    </row>
    <row r="528" spans="1:25">
      <c r="A528" s="222"/>
      <c r="B528" s="47" t="s">
        <v>612</v>
      </c>
      <c r="C528" s="73">
        <v>-69018.903000000006</v>
      </c>
      <c r="D528" s="73">
        <v>6431.384</v>
      </c>
      <c r="E528" s="73">
        <v>1.804</v>
      </c>
      <c r="F528" s="32">
        <v>39340.833333333336</v>
      </c>
      <c r="G528" s="32">
        <v>39341.333333333336</v>
      </c>
      <c r="H528" s="226"/>
      <c r="I528" s="227"/>
      <c r="J528" s="227"/>
      <c r="K528" s="227"/>
      <c r="L528" s="227"/>
      <c r="M528" s="228"/>
      <c r="N528" s="75">
        <v>35</v>
      </c>
      <c r="O528" s="75">
        <v>40.799999999999997</v>
      </c>
      <c r="P528" s="27">
        <f t="shared" si="124"/>
        <v>37.9</v>
      </c>
      <c r="Q528" s="75">
        <f t="shared" si="125"/>
        <v>5.7999999999999972</v>
      </c>
      <c r="R528" s="31" t="s">
        <v>584</v>
      </c>
      <c r="S528" s="82">
        <v>6.3899999999999995E-5</v>
      </c>
      <c r="T528" s="76">
        <f t="shared" si="126"/>
        <v>1.101724137931035E-5</v>
      </c>
      <c r="U528" s="76">
        <f t="shared" si="127"/>
        <v>1.3165999999999992E-5</v>
      </c>
      <c r="V528" s="82">
        <v>2.2699999999999999E-6</v>
      </c>
      <c r="W528" s="29">
        <v>96.1</v>
      </c>
      <c r="X528" s="83" t="s">
        <v>257</v>
      </c>
      <c r="Y528" s="83" t="s">
        <v>275</v>
      </c>
    </row>
    <row r="529" spans="1:25">
      <c r="A529" s="222"/>
      <c r="B529" s="47" t="s">
        <v>613</v>
      </c>
      <c r="C529" s="73">
        <v>-69018.903000000006</v>
      </c>
      <c r="D529" s="73">
        <v>6431.384</v>
      </c>
      <c r="E529" s="73">
        <v>1.804</v>
      </c>
      <c r="F529" s="32">
        <v>39341.333333333336</v>
      </c>
      <c r="G529" s="32">
        <v>39341.791666666664</v>
      </c>
      <c r="H529" s="226"/>
      <c r="I529" s="227"/>
      <c r="J529" s="227"/>
      <c r="K529" s="227"/>
      <c r="L529" s="227"/>
      <c r="M529" s="228"/>
      <c r="N529" s="75">
        <v>29</v>
      </c>
      <c r="O529" s="75">
        <v>34.799999999999997</v>
      </c>
      <c r="P529" s="27">
        <f t="shared" si="124"/>
        <v>31.9</v>
      </c>
      <c r="Q529" s="75">
        <f t="shared" si="125"/>
        <v>5.7999999999999972</v>
      </c>
      <c r="R529" s="31" t="s">
        <v>584</v>
      </c>
      <c r="S529" s="82">
        <v>1.15E-4</v>
      </c>
      <c r="T529" s="76">
        <f t="shared" si="126"/>
        <v>1.9827586206896561E-5</v>
      </c>
      <c r="U529" s="76">
        <f t="shared" si="127"/>
        <v>6.0899999999999971E-24</v>
      </c>
      <c r="V529" s="82">
        <v>1.05E-24</v>
      </c>
      <c r="W529" s="29">
        <v>98.7</v>
      </c>
      <c r="X529" s="83" t="s">
        <v>133</v>
      </c>
      <c r="Y529" s="83" t="s">
        <v>134</v>
      </c>
    </row>
    <row r="530" spans="1:25">
      <c r="A530" s="222"/>
      <c r="B530" s="47" t="s">
        <v>614</v>
      </c>
      <c r="C530" s="73">
        <v>-69018.903000000006</v>
      </c>
      <c r="D530" s="73">
        <v>6431.384</v>
      </c>
      <c r="E530" s="73">
        <v>1.804</v>
      </c>
      <c r="F530" s="32">
        <v>39341.791666666664</v>
      </c>
      <c r="G530" s="32">
        <v>39342.208333333336</v>
      </c>
      <c r="H530" s="226"/>
      <c r="I530" s="227"/>
      <c r="J530" s="227"/>
      <c r="K530" s="227"/>
      <c r="L530" s="227"/>
      <c r="M530" s="228"/>
      <c r="N530" s="75">
        <v>23</v>
      </c>
      <c r="O530" s="75">
        <v>28.8</v>
      </c>
      <c r="P530" s="27">
        <f t="shared" si="124"/>
        <v>25.9</v>
      </c>
      <c r="Q530" s="75">
        <f t="shared" si="125"/>
        <v>5.8000000000000007</v>
      </c>
      <c r="R530" s="31" t="s">
        <v>584</v>
      </c>
      <c r="S530" s="82">
        <v>1.1900000000000001E-4</v>
      </c>
      <c r="T530" s="76">
        <f t="shared" si="126"/>
        <v>2.0517241379310342E-5</v>
      </c>
      <c r="U530" s="76">
        <f t="shared" si="127"/>
        <v>2.6680000000000001E-6</v>
      </c>
      <c r="V530" s="82">
        <v>4.5999999999999999E-7</v>
      </c>
      <c r="W530" s="29">
        <v>98.5</v>
      </c>
      <c r="X530" s="83" t="s">
        <v>133</v>
      </c>
      <c r="Y530" s="83" t="s">
        <v>134</v>
      </c>
    </row>
    <row r="531" spans="1:25">
      <c r="A531" s="222"/>
      <c r="B531" s="47" t="s">
        <v>615</v>
      </c>
      <c r="C531" s="73">
        <v>-69018.903000000006</v>
      </c>
      <c r="D531" s="73">
        <v>6431.384</v>
      </c>
      <c r="E531" s="73">
        <v>1.804</v>
      </c>
      <c r="F531" s="32">
        <v>39342.208333333336</v>
      </c>
      <c r="G531" s="32">
        <v>39343.625</v>
      </c>
      <c r="H531" s="226"/>
      <c r="I531" s="227"/>
      <c r="J531" s="227"/>
      <c r="K531" s="227"/>
      <c r="L531" s="227"/>
      <c r="M531" s="228"/>
      <c r="N531" s="75">
        <v>17</v>
      </c>
      <c r="O531" s="75">
        <v>22.8</v>
      </c>
      <c r="P531" s="27">
        <f t="shared" si="124"/>
        <v>19.899999999999999</v>
      </c>
      <c r="Q531" s="75">
        <f t="shared" si="125"/>
        <v>5.8000000000000007</v>
      </c>
      <c r="R531" s="31" t="s">
        <v>584</v>
      </c>
      <c r="S531" s="82">
        <v>1.3200000000000001E-5</v>
      </c>
      <c r="T531" s="76">
        <f t="shared" si="126"/>
        <v>2.2758620689655169E-6</v>
      </c>
      <c r="U531" s="76">
        <f t="shared" si="127"/>
        <v>1.6124000000000001E-32</v>
      </c>
      <c r="V531" s="82">
        <v>2.7799999999999999E-33</v>
      </c>
      <c r="W531" s="29">
        <v>99.9</v>
      </c>
      <c r="X531" s="83" t="s">
        <v>610</v>
      </c>
      <c r="Y531" s="83" t="s">
        <v>616</v>
      </c>
    </row>
    <row r="532" spans="1:25">
      <c r="A532" s="222"/>
      <c r="B532" s="47" t="s">
        <v>617</v>
      </c>
      <c r="C532" s="73">
        <v>-69018.903000000006</v>
      </c>
      <c r="D532" s="73">
        <v>6431.384</v>
      </c>
      <c r="E532" s="73">
        <v>1.804</v>
      </c>
      <c r="F532" s="32">
        <v>39343.625</v>
      </c>
      <c r="G532" s="32">
        <v>39344.041666666664</v>
      </c>
      <c r="H532" s="226"/>
      <c r="I532" s="227"/>
      <c r="J532" s="227"/>
      <c r="K532" s="227"/>
      <c r="L532" s="227"/>
      <c r="M532" s="228"/>
      <c r="N532" s="75">
        <v>11</v>
      </c>
      <c r="O532" s="75">
        <v>16.8</v>
      </c>
      <c r="P532" s="27">
        <f t="shared" si="124"/>
        <v>13.9</v>
      </c>
      <c r="Q532" s="75">
        <f t="shared" si="125"/>
        <v>5.8000000000000007</v>
      </c>
      <c r="R532" s="31" t="s">
        <v>584</v>
      </c>
      <c r="S532" s="82">
        <v>3.3E-10</v>
      </c>
      <c r="T532" s="76">
        <f t="shared" si="126"/>
        <v>5.6896551724137927E-11</v>
      </c>
      <c r="U532" s="76">
        <f t="shared" si="127"/>
        <v>2.2446000000000004E-7</v>
      </c>
      <c r="V532" s="82">
        <v>3.8700000000000002E-8</v>
      </c>
      <c r="W532" s="29">
        <v>98.1</v>
      </c>
      <c r="X532" s="83" t="s">
        <v>618</v>
      </c>
      <c r="Y532" s="25" t="s">
        <v>42</v>
      </c>
    </row>
    <row r="533" spans="1:25">
      <c r="A533" s="222"/>
      <c r="B533" s="47" t="s">
        <v>619</v>
      </c>
      <c r="C533" s="73">
        <v>-69018.903000000006</v>
      </c>
      <c r="D533" s="73">
        <v>6431.384</v>
      </c>
      <c r="E533" s="73">
        <v>1.804</v>
      </c>
      <c r="F533" s="32">
        <v>39344.041666666664</v>
      </c>
      <c r="G533" s="32">
        <v>39344.625</v>
      </c>
      <c r="H533" s="226"/>
      <c r="I533" s="227"/>
      <c r="J533" s="227"/>
      <c r="K533" s="227"/>
      <c r="L533" s="227"/>
      <c r="M533" s="228"/>
      <c r="N533" s="75">
        <v>5</v>
      </c>
      <c r="O533" s="75">
        <v>10.8</v>
      </c>
      <c r="P533" s="27">
        <f t="shared" si="124"/>
        <v>7.9</v>
      </c>
      <c r="Q533" s="75">
        <f t="shared" si="125"/>
        <v>5.8000000000000007</v>
      </c>
      <c r="R533" s="31" t="s">
        <v>584</v>
      </c>
      <c r="S533" s="82">
        <v>1.51E-10</v>
      </c>
      <c r="T533" s="76">
        <f t="shared" si="126"/>
        <v>2.6034482758620686E-11</v>
      </c>
      <c r="U533" s="76" t="str">
        <f t="shared" si="127"/>
        <v>-</v>
      </c>
      <c r="V533" s="82" t="s">
        <v>609</v>
      </c>
      <c r="W533" s="29">
        <v>92.1</v>
      </c>
      <c r="X533" s="83" t="s">
        <v>35</v>
      </c>
      <c r="Y533" s="83" t="s">
        <v>620</v>
      </c>
    </row>
    <row r="534" spans="1:25">
      <c r="A534" s="222"/>
      <c r="B534" s="47" t="s">
        <v>621</v>
      </c>
      <c r="C534" s="73">
        <v>-69018.903000000006</v>
      </c>
      <c r="D534" s="73">
        <v>6431.384</v>
      </c>
      <c r="E534" s="73">
        <v>1.804</v>
      </c>
      <c r="F534" s="32">
        <v>39344.625</v>
      </c>
      <c r="G534" s="32">
        <v>39345.083333333336</v>
      </c>
      <c r="H534" s="226"/>
      <c r="I534" s="227"/>
      <c r="J534" s="227"/>
      <c r="K534" s="227"/>
      <c r="L534" s="227"/>
      <c r="M534" s="228"/>
      <c r="N534" s="75">
        <v>51</v>
      </c>
      <c r="O534" s="75">
        <v>55.3</v>
      </c>
      <c r="P534" s="27">
        <f t="shared" si="124"/>
        <v>53.15</v>
      </c>
      <c r="Q534" s="75">
        <f t="shared" si="125"/>
        <v>4.2999999999999972</v>
      </c>
      <c r="R534" s="31" t="s">
        <v>584</v>
      </c>
      <c r="S534" s="82">
        <v>5.0300000000000003E-5</v>
      </c>
      <c r="T534" s="76">
        <f t="shared" si="126"/>
        <v>1.169767441860466E-5</v>
      </c>
      <c r="U534" s="76">
        <f t="shared" si="127"/>
        <v>1.2641999999999991</v>
      </c>
      <c r="V534" s="82">
        <v>0.29399999999999998</v>
      </c>
      <c r="W534" s="29">
        <v>104.9</v>
      </c>
      <c r="X534" s="83" t="s">
        <v>257</v>
      </c>
      <c r="Y534" s="83" t="s">
        <v>275</v>
      </c>
    </row>
    <row r="535" spans="1:25">
      <c r="A535" s="222"/>
      <c r="B535" s="47" t="s">
        <v>622</v>
      </c>
      <c r="C535" s="73">
        <v>-69018.903000000006</v>
      </c>
      <c r="D535" s="73">
        <v>6431.384</v>
      </c>
      <c r="E535" s="73">
        <v>1.804</v>
      </c>
      <c r="F535" s="32">
        <v>39345.083333333336</v>
      </c>
      <c r="G535" s="32">
        <v>39345.583333333336</v>
      </c>
      <c r="H535" s="226"/>
      <c r="I535" s="227"/>
      <c r="J535" s="227"/>
      <c r="K535" s="227"/>
      <c r="L535" s="227"/>
      <c r="M535" s="228"/>
      <c r="N535" s="75">
        <v>47</v>
      </c>
      <c r="O535" s="75">
        <v>55.3</v>
      </c>
      <c r="P535" s="27">
        <f t="shared" si="124"/>
        <v>51.15</v>
      </c>
      <c r="Q535" s="75">
        <f t="shared" si="125"/>
        <v>8.2999999999999972</v>
      </c>
      <c r="R535" s="31" t="s">
        <v>584</v>
      </c>
      <c r="S535" s="82">
        <v>5.1100000000000002E-5</v>
      </c>
      <c r="T535" s="76">
        <f t="shared" si="126"/>
        <v>6.1566265060240988E-6</v>
      </c>
      <c r="U535" s="76">
        <f t="shared" si="127"/>
        <v>0.39922999999999986</v>
      </c>
      <c r="V535" s="82">
        <v>4.8099999999999997E-2</v>
      </c>
      <c r="W535" s="29">
        <v>114.1</v>
      </c>
      <c r="X535" s="83" t="s">
        <v>257</v>
      </c>
      <c r="Y535" s="83" t="s">
        <v>275</v>
      </c>
    </row>
    <row r="536" spans="1:25">
      <c r="A536" s="222"/>
      <c r="B536" s="47" t="s">
        <v>623</v>
      </c>
      <c r="C536" s="73">
        <v>-69018.903000000006</v>
      </c>
      <c r="D536" s="73">
        <v>6431.384</v>
      </c>
      <c r="E536" s="73">
        <v>1.804</v>
      </c>
      <c r="F536" s="32">
        <v>39345.583333333336</v>
      </c>
      <c r="G536" s="32">
        <v>39346.125</v>
      </c>
      <c r="H536" s="229"/>
      <c r="I536" s="230"/>
      <c r="J536" s="230"/>
      <c r="K536" s="230"/>
      <c r="L536" s="230"/>
      <c r="M536" s="231"/>
      <c r="N536" s="75">
        <v>5</v>
      </c>
      <c r="O536" s="75">
        <v>55.3</v>
      </c>
      <c r="P536" s="27">
        <f t="shared" si="124"/>
        <v>30.15</v>
      </c>
      <c r="Q536" s="75">
        <f t="shared" si="125"/>
        <v>50.3</v>
      </c>
      <c r="R536" s="31" t="s">
        <v>584</v>
      </c>
      <c r="S536" s="82">
        <v>6.7600000000000003E-5</v>
      </c>
      <c r="T536" s="76">
        <f t="shared" si="126"/>
        <v>1.3439363817097417E-6</v>
      </c>
      <c r="U536" s="76">
        <f t="shared" si="127"/>
        <v>1.7353499999999999</v>
      </c>
      <c r="V536" s="82">
        <v>3.4500000000000003E-2</v>
      </c>
      <c r="W536" s="29">
        <v>101.8</v>
      </c>
      <c r="X536" s="83" t="s">
        <v>257</v>
      </c>
      <c r="Y536" s="83" t="s">
        <v>275</v>
      </c>
    </row>
    <row r="537" spans="1:25">
      <c r="A537" s="214"/>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row>
    <row r="538" spans="1:25">
      <c r="A538" s="222" t="s">
        <v>624</v>
      </c>
      <c r="B538" s="47" t="s">
        <v>625</v>
      </c>
      <c r="C538" s="73">
        <v>-69044.687999999995</v>
      </c>
      <c r="D538" s="73">
        <v>6417.0749999999998</v>
      </c>
      <c r="E538" s="73">
        <v>0.7</v>
      </c>
      <c r="F538" s="32">
        <v>39470.863194444442</v>
      </c>
      <c r="G538" s="32">
        <v>39470.892361111109</v>
      </c>
      <c r="H538" s="73">
        <v>-3.6</v>
      </c>
      <c r="I538" s="73">
        <v>-12.3</v>
      </c>
      <c r="J538" s="73">
        <f>(H538+I538)/2</f>
        <v>-7.95</v>
      </c>
      <c r="K538" s="26">
        <f t="shared" ref="K538:M542" si="128">200.9-H538</f>
        <v>204.5</v>
      </c>
      <c r="L538" s="26">
        <f t="shared" si="128"/>
        <v>213.20000000000002</v>
      </c>
      <c r="M538" s="26">
        <f t="shared" si="128"/>
        <v>208.85</v>
      </c>
      <c r="N538" s="27">
        <f t="shared" ref="N538:P542" si="129">$E538-H538</f>
        <v>4.3</v>
      </c>
      <c r="O538" s="27">
        <f t="shared" si="129"/>
        <v>13</v>
      </c>
      <c r="P538" s="27">
        <f t="shared" si="129"/>
        <v>8.65</v>
      </c>
      <c r="Q538" s="75">
        <v>8.6999999999999993</v>
      </c>
      <c r="R538" s="25" t="s">
        <v>589</v>
      </c>
      <c r="S538" s="76" t="s">
        <v>34</v>
      </c>
      <c r="T538" s="76">
        <v>2.1847244100588174E-6</v>
      </c>
      <c r="U538" s="76" t="s">
        <v>34</v>
      </c>
      <c r="V538" s="76" t="s">
        <v>34</v>
      </c>
      <c r="W538" s="77">
        <v>100.3262740079436</v>
      </c>
      <c r="X538" s="83" t="s">
        <v>133</v>
      </c>
      <c r="Y538" s="84" t="s">
        <v>611</v>
      </c>
    </row>
    <row r="539" spans="1:25">
      <c r="A539" s="222"/>
      <c r="B539" s="47" t="s">
        <v>626</v>
      </c>
      <c r="C539" s="73">
        <v>-69044.687999999995</v>
      </c>
      <c r="D539" s="73">
        <v>6417.0749999999998</v>
      </c>
      <c r="E539" s="73">
        <v>0.7</v>
      </c>
      <c r="F539" s="32">
        <v>39470.936111111114</v>
      </c>
      <c r="G539" s="32">
        <v>39470.957638888889</v>
      </c>
      <c r="H539" s="73">
        <v>-13.3</v>
      </c>
      <c r="I539" s="73">
        <v>-25.8</v>
      </c>
      <c r="J539" s="73">
        <f>(H539+I539)/2</f>
        <v>-19.55</v>
      </c>
      <c r="K539" s="26">
        <f t="shared" si="128"/>
        <v>214.20000000000002</v>
      </c>
      <c r="L539" s="26">
        <f t="shared" si="128"/>
        <v>226.70000000000002</v>
      </c>
      <c r="M539" s="26">
        <f t="shared" si="128"/>
        <v>220.45000000000002</v>
      </c>
      <c r="N539" s="27">
        <f t="shared" si="129"/>
        <v>14</v>
      </c>
      <c r="O539" s="27">
        <f t="shared" si="129"/>
        <v>26.5</v>
      </c>
      <c r="P539" s="27">
        <f t="shared" si="129"/>
        <v>20.25</v>
      </c>
      <c r="Q539" s="75">
        <v>12.5</v>
      </c>
      <c r="R539" s="25" t="s">
        <v>589</v>
      </c>
      <c r="S539" s="76" t="s">
        <v>34</v>
      </c>
      <c r="T539" s="76">
        <v>2.6432460630190659E-8</v>
      </c>
      <c r="U539" s="76" t="s">
        <v>34</v>
      </c>
      <c r="V539" s="76" t="s">
        <v>34</v>
      </c>
      <c r="W539" s="77">
        <v>100.83613211443256</v>
      </c>
      <c r="X539" s="83" t="s">
        <v>133</v>
      </c>
      <c r="Y539" s="84" t="s">
        <v>611</v>
      </c>
    </row>
    <row r="540" spans="1:25">
      <c r="A540" s="222"/>
      <c r="B540" s="47" t="s">
        <v>627</v>
      </c>
      <c r="C540" s="73">
        <v>-69044.687999999995</v>
      </c>
      <c r="D540" s="73">
        <v>6417.0749999999998</v>
      </c>
      <c r="E540" s="73">
        <v>0.7</v>
      </c>
      <c r="F540" s="32">
        <v>39470.902777777781</v>
      </c>
      <c r="G540" s="32">
        <v>39470.924305555556</v>
      </c>
      <c r="H540" s="73">
        <v>-26.8</v>
      </c>
      <c r="I540" s="73">
        <v>-46.3</v>
      </c>
      <c r="J540" s="73">
        <f>(H540+I540)/2</f>
        <v>-36.549999999999997</v>
      </c>
      <c r="K540" s="26">
        <f t="shared" si="128"/>
        <v>227.70000000000002</v>
      </c>
      <c r="L540" s="26">
        <f t="shared" si="128"/>
        <v>247.2</v>
      </c>
      <c r="M540" s="26">
        <f t="shared" si="128"/>
        <v>237.45</v>
      </c>
      <c r="N540" s="27">
        <f t="shared" si="129"/>
        <v>27.5</v>
      </c>
      <c r="O540" s="27">
        <f t="shared" si="129"/>
        <v>47</v>
      </c>
      <c r="P540" s="27">
        <f t="shared" si="129"/>
        <v>37.25</v>
      </c>
      <c r="Q540" s="75">
        <v>19.5</v>
      </c>
      <c r="R540" s="25" t="s">
        <v>589</v>
      </c>
      <c r="S540" s="76" t="s">
        <v>34</v>
      </c>
      <c r="T540" s="76">
        <v>7.4506515809711095E-8</v>
      </c>
      <c r="U540" s="76" t="s">
        <v>34</v>
      </c>
      <c r="V540" s="76" t="s">
        <v>34</v>
      </c>
      <c r="W540" s="77">
        <v>102.16176319130385</v>
      </c>
      <c r="X540" s="83" t="s">
        <v>133</v>
      </c>
      <c r="Y540" s="84" t="s">
        <v>611</v>
      </c>
    </row>
    <row r="541" spans="1:25">
      <c r="A541" s="222"/>
      <c r="B541" s="47" t="s">
        <v>628</v>
      </c>
      <c r="C541" s="73">
        <v>-69044.687999999995</v>
      </c>
      <c r="D541" s="73">
        <v>6417.0749999999998</v>
      </c>
      <c r="E541" s="73">
        <v>0.7</v>
      </c>
      <c r="F541" s="32">
        <v>39471.011805555558</v>
      </c>
      <c r="G541" s="32">
        <v>39471.053472222222</v>
      </c>
      <c r="H541" s="73">
        <v>-47.3</v>
      </c>
      <c r="I541" s="73">
        <v>-74.8</v>
      </c>
      <c r="J541" s="73">
        <f>(H541+I541)/2</f>
        <v>-61.05</v>
      </c>
      <c r="K541" s="26">
        <f t="shared" si="128"/>
        <v>248.2</v>
      </c>
      <c r="L541" s="26">
        <f t="shared" si="128"/>
        <v>275.7</v>
      </c>
      <c r="M541" s="26">
        <f t="shared" si="128"/>
        <v>261.95</v>
      </c>
      <c r="N541" s="27">
        <f t="shared" si="129"/>
        <v>48</v>
      </c>
      <c r="O541" s="27">
        <f t="shared" si="129"/>
        <v>75.5</v>
      </c>
      <c r="P541" s="27">
        <f t="shared" si="129"/>
        <v>61.75</v>
      </c>
      <c r="Q541" s="75">
        <v>27.5</v>
      </c>
      <c r="R541" s="25" t="s">
        <v>589</v>
      </c>
      <c r="S541" s="76" t="s">
        <v>34</v>
      </c>
      <c r="T541" s="76">
        <v>3.8629612787579531E-8</v>
      </c>
      <c r="U541" s="76" t="s">
        <v>34</v>
      </c>
      <c r="V541" s="76" t="s">
        <v>34</v>
      </c>
      <c r="W541" s="77">
        <v>103.69133751077077</v>
      </c>
      <c r="X541" s="83" t="s">
        <v>133</v>
      </c>
      <c r="Y541" s="84" t="s">
        <v>611</v>
      </c>
    </row>
    <row r="542" spans="1:25">
      <c r="A542" s="222"/>
      <c r="B542" s="47" t="s">
        <v>629</v>
      </c>
      <c r="C542" s="73">
        <v>-69044.687999999995</v>
      </c>
      <c r="D542" s="73">
        <v>6417.0749999999998</v>
      </c>
      <c r="E542" s="73">
        <v>0.7</v>
      </c>
      <c r="F542" s="32">
        <v>39471.0625</v>
      </c>
      <c r="G542" s="32">
        <v>39471.104166666664</v>
      </c>
      <c r="H542" s="73">
        <v>-74.8</v>
      </c>
      <c r="I542" s="73">
        <v>-125.3</v>
      </c>
      <c r="J542" s="73">
        <f>(H542+I542)/2</f>
        <v>-100.05</v>
      </c>
      <c r="K542" s="26">
        <f>200.9-H542</f>
        <v>275.7</v>
      </c>
      <c r="L542" s="26">
        <f t="shared" si="128"/>
        <v>326.2</v>
      </c>
      <c r="M542" s="26">
        <f t="shared" si="128"/>
        <v>300.95</v>
      </c>
      <c r="N542" s="27">
        <f t="shared" si="129"/>
        <v>75.5</v>
      </c>
      <c r="O542" s="27">
        <f t="shared" si="129"/>
        <v>126</v>
      </c>
      <c r="P542" s="27">
        <f>$E542-J542</f>
        <v>100.75</v>
      </c>
      <c r="Q542" s="75">
        <v>49.5</v>
      </c>
      <c r="R542" s="25" t="s">
        <v>589</v>
      </c>
      <c r="S542" s="76" t="s">
        <v>34</v>
      </c>
      <c r="T542" s="76">
        <v>1.7521674388199791E-7</v>
      </c>
      <c r="U542" s="76" t="s">
        <v>34</v>
      </c>
      <c r="V542" s="76" t="s">
        <v>34</v>
      </c>
      <c r="W542" s="77">
        <v>106.75048614970454</v>
      </c>
      <c r="X542" s="83" t="s">
        <v>133</v>
      </c>
      <c r="Y542" s="84" t="s">
        <v>611</v>
      </c>
    </row>
    <row r="543" spans="1:25">
      <c r="A543" s="214"/>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row>
    <row r="544" spans="1:25">
      <c r="A544" s="222" t="s">
        <v>630</v>
      </c>
      <c r="B544" s="85" t="s">
        <v>631</v>
      </c>
      <c r="C544" s="86">
        <v>-69018.513999999996</v>
      </c>
      <c r="D544" s="86">
        <v>6431.7259999999997</v>
      </c>
      <c r="E544" s="86">
        <v>-97.825999999999993</v>
      </c>
      <c r="F544" s="32">
        <v>40066.854166666664</v>
      </c>
      <c r="G544" s="32">
        <v>40067.375</v>
      </c>
      <c r="H544" s="223"/>
      <c r="I544" s="224"/>
      <c r="J544" s="224"/>
      <c r="K544" s="224"/>
      <c r="L544" s="224"/>
      <c r="M544" s="225"/>
      <c r="N544" s="75">
        <v>96</v>
      </c>
      <c r="O544" s="75">
        <v>101.9</v>
      </c>
      <c r="P544" s="27">
        <f>(N544+O544)/2</f>
        <v>98.95</v>
      </c>
      <c r="Q544" s="75">
        <f t="shared" ref="Q544:Q553" si="130">O544-N544</f>
        <v>5.9000000000000057</v>
      </c>
      <c r="R544" s="25" t="s">
        <v>589</v>
      </c>
      <c r="S544" s="76">
        <v>4.7299999999999998E-5</v>
      </c>
      <c r="T544" s="76">
        <v>7.9999999999999996E-6</v>
      </c>
      <c r="U544" s="76">
        <v>4.2899999999999997E-236</v>
      </c>
      <c r="V544" s="76">
        <v>7.2700000000000002E-236</v>
      </c>
      <c r="W544" s="77">
        <v>95.971066276455275</v>
      </c>
      <c r="X544" s="47" t="s">
        <v>585</v>
      </c>
      <c r="Y544" s="83" t="s">
        <v>258</v>
      </c>
    </row>
    <row r="545" spans="1:25">
      <c r="A545" s="222"/>
      <c r="B545" s="47" t="s">
        <v>632</v>
      </c>
      <c r="C545" s="86">
        <v>-69018.513999999996</v>
      </c>
      <c r="D545" s="86">
        <v>6431.7259999999997</v>
      </c>
      <c r="E545" s="86">
        <v>-97.825999999999993</v>
      </c>
      <c r="F545" s="32">
        <v>40066.4375</v>
      </c>
      <c r="G545" s="32">
        <v>40066.854166666664</v>
      </c>
      <c r="H545" s="226"/>
      <c r="I545" s="227"/>
      <c r="J545" s="227"/>
      <c r="K545" s="227"/>
      <c r="L545" s="227"/>
      <c r="M545" s="228"/>
      <c r="N545" s="75">
        <v>93.7</v>
      </c>
      <c r="O545" s="75">
        <v>96</v>
      </c>
      <c r="P545" s="27">
        <f t="shared" ref="P545:P553" si="131">(N545+O545)/2</f>
        <v>94.85</v>
      </c>
      <c r="Q545" s="75">
        <f t="shared" si="130"/>
        <v>2.2999999999999972</v>
      </c>
      <c r="R545" s="25" t="s">
        <v>589</v>
      </c>
      <c r="S545" s="76">
        <v>9.87E-5</v>
      </c>
      <c r="T545" s="76">
        <v>4.2899999999999999E-5</v>
      </c>
      <c r="U545" s="76">
        <v>1.5199999999999999E-17</v>
      </c>
      <c r="V545" s="76">
        <v>6.6000000000000003E-18</v>
      </c>
      <c r="W545" s="77">
        <v>95.634559926172528</v>
      </c>
      <c r="X545" s="47" t="s">
        <v>585</v>
      </c>
      <c r="Y545" s="83" t="s">
        <v>275</v>
      </c>
    </row>
    <row r="546" spans="1:25">
      <c r="A546" s="222"/>
      <c r="B546" s="47" t="s">
        <v>633</v>
      </c>
      <c r="C546" s="86">
        <v>-69018.513999999996</v>
      </c>
      <c r="D546" s="86">
        <v>6431.7259999999997</v>
      </c>
      <c r="E546" s="86">
        <v>-97.825999999999993</v>
      </c>
      <c r="F546" s="32">
        <v>40067.375</v>
      </c>
      <c r="G546" s="32">
        <v>40067.833333333336</v>
      </c>
      <c r="H546" s="226"/>
      <c r="I546" s="227"/>
      <c r="J546" s="227"/>
      <c r="K546" s="227"/>
      <c r="L546" s="227"/>
      <c r="M546" s="228"/>
      <c r="N546" s="75">
        <v>84.9</v>
      </c>
      <c r="O546" s="75">
        <v>93.7</v>
      </c>
      <c r="P546" s="27">
        <f t="shared" si="131"/>
        <v>89.300000000000011</v>
      </c>
      <c r="Q546" s="75">
        <f t="shared" si="130"/>
        <v>8.7999999999999972</v>
      </c>
      <c r="R546" s="25" t="s">
        <v>589</v>
      </c>
      <c r="S546" s="76">
        <v>1.03E-4</v>
      </c>
      <c r="T546" s="76">
        <v>1.17E-5</v>
      </c>
      <c r="U546" s="76">
        <v>6.0799999999999994E-73</v>
      </c>
      <c r="V546" s="76">
        <v>6.9100000000000002E-74</v>
      </c>
      <c r="W546" s="77">
        <v>95.716137223210779</v>
      </c>
      <c r="X546" s="47" t="s">
        <v>585</v>
      </c>
      <c r="Y546" s="83" t="s">
        <v>275</v>
      </c>
    </row>
    <row r="547" spans="1:25">
      <c r="A547" s="222"/>
      <c r="B547" s="47" t="s">
        <v>634</v>
      </c>
      <c r="C547" s="86">
        <v>-69018.513999999996</v>
      </c>
      <c r="D547" s="86">
        <v>6431.7259999999997</v>
      </c>
      <c r="E547" s="86">
        <v>-97.825999999999993</v>
      </c>
      <c r="F547" s="32">
        <v>40067.833333333336</v>
      </c>
      <c r="G547" s="32">
        <v>40070.583333333336</v>
      </c>
      <c r="H547" s="226"/>
      <c r="I547" s="227"/>
      <c r="J547" s="227"/>
      <c r="K547" s="227"/>
      <c r="L547" s="227"/>
      <c r="M547" s="228"/>
      <c r="N547" s="75">
        <v>76.099999999999994</v>
      </c>
      <c r="O547" s="75">
        <v>84.9</v>
      </c>
      <c r="P547" s="27">
        <f t="shared" si="131"/>
        <v>80.5</v>
      </c>
      <c r="Q547" s="75">
        <f t="shared" si="130"/>
        <v>8.8000000000000114</v>
      </c>
      <c r="R547" s="25" t="s">
        <v>635</v>
      </c>
      <c r="S547" s="76">
        <v>2.7199999999999998E-6</v>
      </c>
      <c r="T547" s="76">
        <v>3.1E-7</v>
      </c>
      <c r="U547" s="76">
        <v>8.4900000000000003E-41</v>
      </c>
      <c r="V547" s="76">
        <v>9.6399999999999996E-42</v>
      </c>
      <c r="W547" s="77">
        <v>96.185206681180659</v>
      </c>
      <c r="X547" s="47" t="s">
        <v>610</v>
      </c>
      <c r="Y547" s="47" t="s">
        <v>636</v>
      </c>
    </row>
    <row r="548" spans="1:25">
      <c r="A548" s="222"/>
      <c r="B548" s="47" t="s">
        <v>637</v>
      </c>
      <c r="C548" s="86">
        <v>-69018.513999999996</v>
      </c>
      <c r="D548" s="86">
        <v>6431.7259999999997</v>
      </c>
      <c r="E548" s="86">
        <v>-97.825999999999993</v>
      </c>
      <c r="F548" s="32">
        <v>40070.583333333336</v>
      </c>
      <c r="G548" s="32">
        <v>40071.083333333336</v>
      </c>
      <c r="H548" s="226"/>
      <c r="I548" s="227"/>
      <c r="J548" s="227"/>
      <c r="K548" s="227"/>
      <c r="L548" s="227"/>
      <c r="M548" s="228"/>
      <c r="N548" s="75">
        <v>67.3</v>
      </c>
      <c r="O548" s="75">
        <v>76.099999999999994</v>
      </c>
      <c r="P548" s="27">
        <f t="shared" si="131"/>
        <v>71.699999999999989</v>
      </c>
      <c r="Q548" s="75">
        <f t="shared" si="130"/>
        <v>8.7999999999999972</v>
      </c>
      <c r="R548" s="25" t="s">
        <v>635</v>
      </c>
      <c r="S548" s="76">
        <v>1.54E-7</v>
      </c>
      <c r="T548" s="76">
        <v>1.7500000000000001E-8</v>
      </c>
      <c r="U548" s="76" t="s">
        <v>638</v>
      </c>
      <c r="V548" s="76" t="s">
        <v>638</v>
      </c>
      <c r="W548" s="77">
        <v>95.899686141546823</v>
      </c>
      <c r="X548" s="47" t="s">
        <v>639</v>
      </c>
      <c r="Y548" s="47" t="s">
        <v>640</v>
      </c>
    </row>
    <row r="549" spans="1:25">
      <c r="A549" s="222"/>
      <c r="B549" s="47" t="s">
        <v>641</v>
      </c>
      <c r="C549" s="86">
        <v>-69018.513999999996</v>
      </c>
      <c r="D549" s="86">
        <v>6431.7259999999997</v>
      </c>
      <c r="E549" s="86">
        <v>-97.825999999999993</v>
      </c>
      <c r="F549" s="32">
        <v>40073.604166666664</v>
      </c>
      <c r="G549" s="32">
        <v>40074.333333333336</v>
      </c>
      <c r="H549" s="226"/>
      <c r="I549" s="227"/>
      <c r="J549" s="227"/>
      <c r="K549" s="227"/>
      <c r="L549" s="227"/>
      <c r="M549" s="228"/>
      <c r="N549" s="75">
        <v>58.5</v>
      </c>
      <c r="O549" s="75">
        <v>67.3</v>
      </c>
      <c r="P549" s="27">
        <f t="shared" si="131"/>
        <v>62.9</v>
      </c>
      <c r="Q549" s="75">
        <f t="shared" si="130"/>
        <v>8.7999999999999972</v>
      </c>
      <c r="R549" s="25" t="s">
        <v>635</v>
      </c>
      <c r="S549" s="76">
        <v>6.4900000000000005E-5</v>
      </c>
      <c r="T549" s="76">
        <v>7.4900000000000003E-6</v>
      </c>
      <c r="U549" s="76">
        <v>1.04E-303</v>
      </c>
      <c r="V549" s="76">
        <v>1.1800000000000001E-304</v>
      </c>
      <c r="W549" s="77">
        <v>95.930277627936135</v>
      </c>
      <c r="X549" s="47" t="s">
        <v>585</v>
      </c>
      <c r="Y549" s="83" t="s">
        <v>275</v>
      </c>
    </row>
    <row r="550" spans="1:25">
      <c r="A550" s="222"/>
      <c r="B550" s="47" t="s">
        <v>642</v>
      </c>
      <c r="C550" s="86">
        <v>-69018.513999999996</v>
      </c>
      <c r="D550" s="86">
        <v>6431.7259999999997</v>
      </c>
      <c r="E550" s="86">
        <v>-97.825999999999993</v>
      </c>
      <c r="F550" s="32">
        <v>40071.583333333336</v>
      </c>
      <c r="G550" s="32">
        <v>40071.916666666664</v>
      </c>
      <c r="H550" s="226"/>
      <c r="I550" s="227"/>
      <c r="J550" s="227"/>
      <c r="K550" s="227"/>
      <c r="L550" s="227"/>
      <c r="M550" s="228"/>
      <c r="N550" s="75">
        <v>50</v>
      </c>
      <c r="O550" s="75">
        <v>58.8</v>
      </c>
      <c r="P550" s="27">
        <f t="shared" si="131"/>
        <v>54.4</v>
      </c>
      <c r="Q550" s="75">
        <f t="shared" si="130"/>
        <v>8.7999999999999972</v>
      </c>
      <c r="R550" s="25" t="s">
        <v>635</v>
      </c>
      <c r="S550" s="76">
        <v>2.9099999999999999E-8</v>
      </c>
      <c r="T550" s="76">
        <v>3.3099999999999999E-9</v>
      </c>
      <c r="U550" s="76" t="s">
        <v>638</v>
      </c>
      <c r="V550" s="76" t="s">
        <v>638</v>
      </c>
      <c r="W550" s="77">
        <v>95.67534857469164</v>
      </c>
      <c r="X550" s="47" t="s">
        <v>643</v>
      </c>
      <c r="Y550" s="47" t="s">
        <v>640</v>
      </c>
    </row>
    <row r="551" spans="1:25">
      <c r="A551" s="222"/>
      <c r="B551" s="47" t="s">
        <v>644</v>
      </c>
      <c r="C551" s="86">
        <v>-69018.513999999996</v>
      </c>
      <c r="D551" s="86">
        <v>6431.7259999999997</v>
      </c>
      <c r="E551" s="86">
        <v>-97.825999999999993</v>
      </c>
      <c r="F551" s="32">
        <v>40071.916666666664</v>
      </c>
      <c r="G551" s="32">
        <v>40072.354166666664</v>
      </c>
      <c r="H551" s="226"/>
      <c r="I551" s="227"/>
      <c r="J551" s="227"/>
      <c r="K551" s="227"/>
      <c r="L551" s="227"/>
      <c r="M551" s="228"/>
      <c r="N551" s="75">
        <v>34.700000000000003</v>
      </c>
      <c r="O551" s="75">
        <v>50</v>
      </c>
      <c r="P551" s="27">
        <f t="shared" si="131"/>
        <v>42.35</v>
      </c>
      <c r="Q551" s="75">
        <f t="shared" si="130"/>
        <v>15.299999999999997</v>
      </c>
      <c r="R551" s="25" t="s">
        <v>635</v>
      </c>
      <c r="S551" s="76">
        <v>8.6200000000000004E-9</v>
      </c>
      <c r="T551" s="76">
        <v>5.6300000000000002E-10</v>
      </c>
      <c r="U551" s="76">
        <v>9.7199999999999995E-10</v>
      </c>
      <c r="V551" s="76">
        <v>6.35E-11</v>
      </c>
      <c r="W551" s="77">
        <v>92.402059531032506</v>
      </c>
      <c r="X551" s="47" t="s">
        <v>639</v>
      </c>
      <c r="Y551" s="25" t="s">
        <v>42</v>
      </c>
    </row>
    <row r="552" spans="1:25">
      <c r="A552" s="222"/>
      <c r="B552" s="47" t="s">
        <v>645</v>
      </c>
      <c r="C552" s="86">
        <v>-69018.513999999996</v>
      </c>
      <c r="D552" s="86">
        <v>6431.7259999999997</v>
      </c>
      <c r="E552" s="86">
        <v>-97.825999999999993</v>
      </c>
      <c r="F552" s="32">
        <v>40072.354166666664</v>
      </c>
      <c r="G552" s="32">
        <v>40072.854166666664</v>
      </c>
      <c r="H552" s="226"/>
      <c r="I552" s="227"/>
      <c r="J552" s="227"/>
      <c r="K552" s="227"/>
      <c r="L552" s="227"/>
      <c r="M552" s="228"/>
      <c r="N552" s="75">
        <v>19.5</v>
      </c>
      <c r="O552" s="75">
        <v>34.799999999999997</v>
      </c>
      <c r="P552" s="27">
        <f t="shared" si="131"/>
        <v>27.15</v>
      </c>
      <c r="Q552" s="75">
        <f t="shared" si="130"/>
        <v>15.299999999999997</v>
      </c>
      <c r="R552" s="25" t="s">
        <v>635</v>
      </c>
      <c r="S552" s="76">
        <v>1.9599999999999999E-6</v>
      </c>
      <c r="T552" s="76">
        <v>1.2800000000000001E-7</v>
      </c>
      <c r="U552" s="76">
        <v>9.8099999999999994E-52</v>
      </c>
      <c r="V552" s="76">
        <v>6.41E-53</v>
      </c>
      <c r="W552" s="77">
        <v>92.361270882513395</v>
      </c>
      <c r="X552" s="47" t="s">
        <v>585</v>
      </c>
      <c r="Y552" s="83" t="s">
        <v>275</v>
      </c>
    </row>
    <row r="553" spans="1:25">
      <c r="A553" s="222"/>
      <c r="B553" s="47" t="s">
        <v>646</v>
      </c>
      <c r="C553" s="86">
        <v>-69018.513999999996</v>
      </c>
      <c r="D553" s="86">
        <v>6431.7259999999997</v>
      </c>
      <c r="E553" s="86">
        <v>-97.825999999999993</v>
      </c>
      <c r="F553" s="32">
        <v>40072.854166666664</v>
      </c>
      <c r="G553" s="32">
        <v>40073.604166666664</v>
      </c>
      <c r="H553" s="229"/>
      <c r="I553" s="230"/>
      <c r="J553" s="230"/>
      <c r="K553" s="230"/>
      <c r="L553" s="230"/>
      <c r="M553" s="231"/>
      <c r="N553" s="75">
        <v>6.2</v>
      </c>
      <c r="O553" s="75">
        <v>19.5</v>
      </c>
      <c r="P553" s="27">
        <f t="shared" si="131"/>
        <v>12.85</v>
      </c>
      <c r="Q553" s="75">
        <f t="shared" si="130"/>
        <v>13.3</v>
      </c>
      <c r="R553" s="25" t="s">
        <v>635</v>
      </c>
      <c r="S553" s="76">
        <v>8.0399999999999995E-9</v>
      </c>
      <c r="T553" s="76">
        <v>6.0399999999999998E-10</v>
      </c>
      <c r="U553" s="76">
        <v>1.47E-4</v>
      </c>
      <c r="V553" s="76">
        <v>1.11E-5</v>
      </c>
      <c r="W553" s="77">
        <v>44.771115222833487</v>
      </c>
      <c r="X553" s="47" t="s">
        <v>643</v>
      </c>
      <c r="Y553" s="25" t="s">
        <v>42</v>
      </c>
    </row>
    <row r="554" spans="1:25">
      <c r="A554" s="214"/>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row>
    <row r="555" spans="1:25">
      <c r="A555" s="222" t="s">
        <v>647</v>
      </c>
      <c r="B555" s="47" t="s">
        <v>648</v>
      </c>
      <c r="C555" s="86">
        <v>-68913.452999999994</v>
      </c>
      <c r="D555" s="86">
        <v>6479.4210000000003</v>
      </c>
      <c r="E555" s="86">
        <v>-97.207999999999998</v>
      </c>
      <c r="F555" s="32">
        <v>40116.458333333336</v>
      </c>
      <c r="G555" s="32">
        <v>40120.625</v>
      </c>
      <c r="H555" s="223"/>
      <c r="I555" s="224"/>
      <c r="J555" s="224"/>
      <c r="K555" s="224"/>
      <c r="L555" s="224"/>
      <c r="M555" s="225"/>
      <c r="N555" s="75">
        <v>89.5</v>
      </c>
      <c r="O555" s="75">
        <v>103</v>
      </c>
      <c r="P555" s="27">
        <f>(N555+O555)/2</f>
        <v>96.25</v>
      </c>
      <c r="Q555" s="75">
        <f>O555-N555</f>
        <v>13.5</v>
      </c>
      <c r="R555" s="25" t="s">
        <v>598</v>
      </c>
      <c r="S555" s="76">
        <v>5.8900000000000003E-10</v>
      </c>
      <c r="T555" s="76">
        <v>4.3599999999999997E-11</v>
      </c>
      <c r="U555" s="76">
        <v>6.6400000000000002E-7</v>
      </c>
      <c r="V555" s="76">
        <v>4.9199999999999997E-8</v>
      </c>
      <c r="W555" s="29">
        <v>124.80461388955453</v>
      </c>
      <c r="X555" s="47" t="s">
        <v>649</v>
      </c>
      <c r="Y555" s="25" t="s">
        <v>42</v>
      </c>
    </row>
    <row r="556" spans="1:25">
      <c r="A556" s="222"/>
      <c r="B556" s="47" t="s">
        <v>650</v>
      </c>
      <c r="C556" s="86">
        <v>-68913.452999999994</v>
      </c>
      <c r="D556" s="86">
        <v>6479.4210000000003</v>
      </c>
      <c r="E556" s="86">
        <v>-97.207999999999998</v>
      </c>
      <c r="F556" s="32">
        <v>40116.458333333336</v>
      </c>
      <c r="G556" s="32">
        <v>40119.708333333336</v>
      </c>
      <c r="H556" s="226"/>
      <c r="I556" s="227"/>
      <c r="J556" s="227"/>
      <c r="K556" s="227"/>
      <c r="L556" s="227"/>
      <c r="M556" s="228"/>
      <c r="N556" s="75">
        <v>78.2</v>
      </c>
      <c r="O556" s="75">
        <v>88.5</v>
      </c>
      <c r="P556" s="27">
        <f>(N556+O556)/2</f>
        <v>83.35</v>
      </c>
      <c r="Q556" s="75">
        <f>O556-N556</f>
        <v>10.299999999999997</v>
      </c>
      <c r="R556" s="25" t="s">
        <v>598</v>
      </c>
      <c r="S556" s="76">
        <v>1.2100000000000001E-8</v>
      </c>
      <c r="T556" s="76">
        <v>1.1700000000000001E-9</v>
      </c>
      <c r="U556" s="76">
        <v>1.01E-9</v>
      </c>
      <c r="V556" s="76">
        <v>9.7900000000000003E-10</v>
      </c>
      <c r="W556" s="29">
        <v>126.71148320782331</v>
      </c>
      <c r="X556" s="47" t="s">
        <v>649</v>
      </c>
      <c r="Y556" s="25" t="s">
        <v>42</v>
      </c>
    </row>
    <row r="557" spans="1:25">
      <c r="A557" s="222"/>
      <c r="B557" s="47" t="s">
        <v>651</v>
      </c>
      <c r="C557" s="86">
        <v>-68913.452999999994</v>
      </c>
      <c r="D557" s="86">
        <v>6479.4210000000003</v>
      </c>
      <c r="E557" s="86">
        <v>-97.207999999999998</v>
      </c>
      <c r="F557" s="32">
        <v>40116.458333333336</v>
      </c>
      <c r="G557" s="32">
        <v>40120.625</v>
      </c>
      <c r="H557" s="226"/>
      <c r="I557" s="227"/>
      <c r="J557" s="227"/>
      <c r="K557" s="227"/>
      <c r="L557" s="227"/>
      <c r="M557" s="228"/>
      <c r="N557" s="75">
        <v>56.2</v>
      </c>
      <c r="O557" s="75">
        <v>77.2</v>
      </c>
      <c r="P557" s="27">
        <f>(N557+O557)/2</f>
        <v>66.7</v>
      </c>
      <c r="Q557" s="75">
        <f>O557-N557</f>
        <v>21</v>
      </c>
      <c r="R557" s="25" t="s">
        <v>598</v>
      </c>
      <c r="S557" s="76">
        <v>9.58E-10</v>
      </c>
      <c r="T557" s="76">
        <v>4.5600000000000003E-11</v>
      </c>
      <c r="U557" s="76">
        <v>2.1100000000000001E-4</v>
      </c>
      <c r="V557" s="76">
        <v>1.01E-5</v>
      </c>
      <c r="W557" s="29">
        <v>119.68563850040533</v>
      </c>
      <c r="X557" s="47" t="s">
        <v>652</v>
      </c>
      <c r="Y557" s="25" t="s">
        <v>42</v>
      </c>
    </row>
    <row r="558" spans="1:25">
      <c r="A558" s="222"/>
      <c r="B558" s="47" t="s">
        <v>653</v>
      </c>
      <c r="C558" s="86">
        <v>-68913.452999999994</v>
      </c>
      <c r="D558" s="86">
        <v>6479.4210000000003</v>
      </c>
      <c r="E558" s="86">
        <v>-97.207999999999998</v>
      </c>
      <c r="F558" s="32">
        <v>40107.416666666664</v>
      </c>
      <c r="G558" s="32">
        <v>40107.708333333336</v>
      </c>
      <c r="H558" s="226"/>
      <c r="I558" s="227"/>
      <c r="J558" s="227"/>
      <c r="K558" s="227"/>
      <c r="L558" s="227"/>
      <c r="M558" s="228"/>
      <c r="N558" s="75">
        <v>17.5</v>
      </c>
      <c r="O558" s="75">
        <v>50.5</v>
      </c>
      <c r="P558" s="27">
        <f>(N558+O558)/2</f>
        <v>34</v>
      </c>
      <c r="Q558" s="75">
        <f>O558-N558</f>
        <v>33</v>
      </c>
      <c r="R558" s="25" t="s">
        <v>589</v>
      </c>
      <c r="S558" s="76">
        <v>1.2100000000000001E-7</v>
      </c>
      <c r="T558" s="76">
        <v>3.6800000000000001E-9</v>
      </c>
      <c r="U558" s="76">
        <v>1.51E-8</v>
      </c>
      <c r="V558" s="76">
        <v>4.5700000000000002E-10</v>
      </c>
      <c r="W558" s="29">
        <v>125.76314712975378</v>
      </c>
      <c r="X558" s="47" t="s">
        <v>652</v>
      </c>
      <c r="Y558" s="25" t="s">
        <v>42</v>
      </c>
    </row>
    <row r="559" spans="1:25">
      <c r="A559" s="222"/>
      <c r="B559" s="47" t="s">
        <v>654</v>
      </c>
      <c r="C559" s="86">
        <v>-68913.452999999994</v>
      </c>
      <c r="D559" s="86">
        <v>6479.4210000000003</v>
      </c>
      <c r="E559" s="86">
        <v>-97.207999999999998</v>
      </c>
      <c r="F559" s="32">
        <v>40106.395833333336</v>
      </c>
      <c r="G559" s="32">
        <v>40107.125</v>
      </c>
      <c r="H559" s="229"/>
      <c r="I559" s="230"/>
      <c r="J559" s="230"/>
      <c r="K559" s="230"/>
      <c r="L559" s="230"/>
      <c r="M559" s="231"/>
      <c r="N559" s="75">
        <v>8.5</v>
      </c>
      <c r="O559" s="75">
        <v>16.8</v>
      </c>
      <c r="P559" s="27">
        <f>(N559+O559)/2</f>
        <v>12.65</v>
      </c>
      <c r="Q559" s="75">
        <f>O559-N559</f>
        <v>8.3000000000000007</v>
      </c>
      <c r="R559" s="25" t="s">
        <v>589</v>
      </c>
      <c r="S559" s="76">
        <v>1.7099999999999999E-3</v>
      </c>
      <c r="T559" s="76">
        <v>2.0599999999999999E-4</v>
      </c>
      <c r="U559" s="76">
        <v>9.8799999999999992E-103</v>
      </c>
      <c r="V559" s="76">
        <v>1.1900000000000001E-103</v>
      </c>
      <c r="W559" s="29">
        <v>125.93649888596002</v>
      </c>
      <c r="X559" s="47" t="s">
        <v>274</v>
      </c>
      <c r="Y559" s="83" t="s">
        <v>275</v>
      </c>
    </row>
    <row r="560" spans="1:25">
      <c r="A560" s="214"/>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row>
    <row r="561" spans="1:25">
      <c r="A561" s="232" t="s">
        <v>655</v>
      </c>
      <c r="B561" s="87" t="s">
        <v>656</v>
      </c>
      <c r="C561" s="88">
        <v>-68919.595000000001</v>
      </c>
      <c r="D561" s="88">
        <v>6474.16</v>
      </c>
      <c r="E561" s="88">
        <v>-96.548000000000002</v>
      </c>
      <c r="F561" s="89">
        <v>40428.625</v>
      </c>
      <c r="G561" s="89">
        <v>40449.479166666664</v>
      </c>
      <c r="H561" s="233"/>
      <c r="I561" s="233"/>
      <c r="J561" s="233"/>
      <c r="K561" s="233"/>
      <c r="L561" s="233"/>
      <c r="M561" s="233"/>
      <c r="N561" s="90">
        <v>6.2</v>
      </c>
      <c r="O561" s="90">
        <v>59</v>
      </c>
      <c r="P561" s="90">
        <f>(N561+O561)/2</f>
        <v>32.6</v>
      </c>
      <c r="Q561" s="90">
        <f>O561-N561</f>
        <v>52.8</v>
      </c>
      <c r="R561" s="91" t="s">
        <v>635</v>
      </c>
      <c r="S561" s="92">
        <f>T561*Q561</f>
        <v>3.5323199999999998E-3</v>
      </c>
      <c r="T561" s="92">
        <v>6.69E-5</v>
      </c>
      <c r="U561" s="92" t="s">
        <v>34</v>
      </c>
      <c r="V561" s="92" t="s">
        <v>34</v>
      </c>
      <c r="W561" s="93">
        <v>105.52916192583604</v>
      </c>
      <c r="X561" s="87" t="s">
        <v>274</v>
      </c>
      <c r="Y561" s="94" t="s">
        <v>275</v>
      </c>
    </row>
    <row r="562" spans="1:25" ht="24">
      <c r="A562" s="232"/>
      <c r="B562" s="87" t="s">
        <v>657</v>
      </c>
      <c r="C562" s="88">
        <v>-68919.595000000001</v>
      </c>
      <c r="D562" s="88">
        <v>6474.16</v>
      </c>
      <c r="E562" s="88">
        <v>-96.548000000000002</v>
      </c>
      <c r="F562" s="89">
        <v>40449.479166666664</v>
      </c>
      <c r="G562" s="89">
        <v>40449.5</v>
      </c>
      <c r="H562" s="234"/>
      <c r="I562" s="234"/>
      <c r="J562" s="234"/>
      <c r="K562" s="234"/>
      <c r="L562" s="234"/>
      <c r="M562" s="234"/>
      <c r="N562" s="90">
        <v>60</v>
      </c>
      <c r="O562" s="90">
        <v>100</v>
      </c>
      <c r="P562" s="90">
        <f>(N562+O562)/2</f>
        <v>80</v>
      </c>
      <c r="Q562" s="90">
        <f>O562-N562</f>
        <v>40</v>
      </c>
      <c r="R562" s="52" t="s">
        <v>658</v>
      </c>
      <c r="S562" s="92">
        <f>T562*Q562</f>
        <v>3.9200000000000002E-7</v>
      </c>
      <c r="T562" s="92">
        <v>9.8000000000000001E-9</v>
      </c>
      <c r="U562" s="92">
        <v>5.1999999999999998E-3</v>
      </c>
      <c r="V562" s="92">
        <v>1.2999999999999999E-4</v>
      </c>
      <c r="W562" s="93">
        <v>120.08051228503109</v>
      </c>
      <c r="X562" s="87" t="s">
        <v>652</v>
      </c>
      <c r="Y562" s="91" t="s">
        <v>42</v>
      </c>
    </row>
    <row r="563" spans="1:25">
      <c r="A563" s="33" t="s">
        <v>659</v>
      </c>
      <c r="B563" s="95"/>
      <c r="C563" s="96"/>
      <c r="D563" s="96"/>
      <c r="E563" s="96"/>
      <c r="F563" s="97"/>
      <c r="G563" s="97"/>
      <c r="H563" s="98"/>
      <c r="I563" s="98"/>
      <c r="J563" s="98"/>
      <c r="K563" s="98"/>
      <c r="L563" s="98"/>
      <c r="M563" s="98"/>
      <c r="N563" s="99"/>
      <c r="O563" s="99"/>
      <c r="P563" s="99"/>
      <c r="Q563" s="99"/>
      <c r="R563" s="100"/>
      <c r="S563" s="101"/>
      <c r="T563" s="101"/>
      <c r="U563" s="101"/>
      <c r="V563" s="101"/>
      <c r="W563" s="102"/>
      <c r="X563" s="95"/>
      <c r="Y563" s="9"/>
    </row>
    <row r="564" spans="1:25">
      <c r="A564" s="33" t="s">
        <v>136</v>
      </c>
      <c r="B564" s="103"/>
      <c r="C564" s="79"/>
      <c r="D564" s="79"/>
      <c r="E564" s="79"/>
      <c r="F564" s="104"/>
      <c r="G564" s="104"/>
      <c r="H564" s="98"/>
      <c r="I564" s="98"/>
      <c r="J564" s="98"/>
      <c r="K564" s="98"/>
      <c r="L564" s="98"/>
      <c r="M564" s="98"/>
      <c r="N564" s="105"/>
      <c r="O564" s="105"/>
      <c r="P564" s="105"/>
      <c r="Q564" s="105"/>
      <c r="R564" s="106"/>
      <c r="S564" s="107"/>
      <c r="T564" s="107"/>
      <c r="U564" s="107"/>
      <c r="V564" s="107"/>
      <c r="W564" s="98"/>
      <c r="X564" s="103"/>
      <c r="Y564" s="9"/>
    </row>
    <row r="565" spans="1:25">
      <c r="A565" s="33" t="s">
        <v>137</v>
      </c>
      <c r="B565" s="103"/>
      <c r="C565" s="79"/>
      <c r="D565" s="79"/>
      <c r="E565" s="79"/>
      <c r="F565" s="104"/>
      <c r="G565" s="104"/>
      <c r="H565" s="98"/>
      <c r="I565" s="98"/>
      <c r="J565" s="98"/>
      <c r="K565" s="98"/>
      <c r="L565" s="98"/>
      <c r="M565" s="98"/>
      <c r="N565" s="105"/>
      <c r="O565" s="105"/>
      <c r="P565" s="105"/>
      <c r="Q565" s="105"/>
      <c r="R565" s="106"/>
      <c r="S565" s="107"/>
      <c r="T565" s="107"/>
      <c r="U565" s="107"/>
      <c r="V565" s="107"/>
      <c r="W565" s="98"/>
      <c r="X565" s="103"/>
      <c r="Y565" s="9"/>
    </row>
    <row r="566" spans="1:25">
      <c r="A566" s="33" t="s">
        <v>138</v>
      </c>
      <c r="B566" s="103"/>
      <c r="C566" s="79"/>
      <c r="D566" s="79"/>
      <c r="E566" s="79"/>
      <c r="F566" s="104"/>
      <c r="G566" s="104"/>
      <c r="H566" s="98"/>
      <c r="I566" s="98"/>
      <c r="J566" s="98"/>
      <c r="K566" s="98"/>
      <c r="L566" s="98"/>
      <c r="M566" s="98"/>
      <c r="N566" s="105"/>
      <c r="O566" s="105"/>
      <c r="P566" s="105"/>
      <c r="Q566" s="105"/>
      <c r="R566" s="106"/>
      <c r="S566" s="107"/>
      <c r="T566" s="107"/>
      <c r="U566" s="107"/>
      <c r="V566" s="107"/>
      <c r="W566" s="98"/>
      <c r="X566" s="103"/>
      <c r="Y566" s="9"/>
    </row>
    <row r="567" spans="1:25">
      <c r="A567" s="33" t="s">
        <v>139</v>
      </c>
      <c r="B567" s="103"/>
      <c r="C567" s="79"/>
      <c r="D567" s="79"/>
      <c r="E567" s="79"/>
      <c r="F567" s="104"/>
      <c r="G567" s="104"/>
      <c r="H567" s="98"/>
      <c r="I567" s="98"/>
      <c r="J567" s="98"/>
      <c r="K567" s="98"/>
      <c r="L567" s="98"/>
      <c r="M567" s="98"/>
      <c r="N567" s="105"/>
      <c r="O567" s="105"/>
      <c r="P567" s="105"/>
      <c r="Q567" s="105"/>
      <c r="R567" s="106"/>
      <c r="S567" s="107"/>
      <c r="T567" s="107"/>
      <c r="U567" s="107"/>
      <c r="V567" s="107"/>
      <c r="W567" s="98"/>
      <c r="X567" s="103"/>
      <c r="Y567" s="9"/>
    </row>
    <row r="568" spans="1:25">
      <c r="A568" s="33" t="s">
        <v>140</v>
      </c>
      <c r="B568" s="103"/>
      <c r="C568" s="79"/>
      <c r="D568" s="79"/>
      <c r="E568" s="79"/>
      <c r="F568" s="104"/>
      <c r="G568" s="104"/>
      <c r="H568" s="98"/>
      <c r="I568" s="98"/>
      <c r="J568" s="98"/>
      <c r="K568" s="98"/>
      <c r="L568" s="98"/>
      <c r="M568" s="98"/>
      <c r="N568" s="105"/>
      <c r="O568" s="105"/>
      <c r="P568" s="105"/>
      <c r="Q568" s="105"/>
      <c r="R568" s="106"/>
      <c r="S568" s="107"/>
      <c r="T568" s="107"/>
      <c r="U568" s="107"/>
      <c r="V568" s="107"/>
      <c r="W568" s="98"/>
      <c r="X568" s="103"/>
      <c r="Y568" s="9"/>
    </row>
    <row r="569" spans="1:25">
      <c r="A569" s="33" t="s">
        <v>141</v>
      </c>
      <c r="B569" s="103"/>
      <c r="C569" s="79"/>
      <c r="D569" s="79"/>
      <c r="E569" s="79"/>
      <c r="F569" s="104"/>
      <c r="G569" s="104"/>
      <c r="H569" s="98"/>
      <c r="I569" s="98"/>
      <c r="J569" s="98"/>
      <c r="K569" s="98"/>
      <c r="L569" s="98"/>
      <c r="M569" s="98"/>
      <c r="N569" s="105"/>
      <c r="O569" s="105"/>
      <c r="P569" s="105"/>
      <c r="Q569" s="105"/>
      <c r="R569" s="106"/>
      <c r="S569" s="107"/>
      <c r="T569" s="107"/>
      <c r="U569" s="107"/>
      <c r="V569" s="107"/>
      <c r="W569" s="98"/>
      <c r="X569" s="103"/>
      <c r="Y569" s="9"/>
    </row>
    <row r="570" spans="1:25">
      <c r="A570" s="33" t="s">
        <v>142</v>
      </c>
      <c r="B570" s="103"/>
      <c r="C570" s="79"/>
      <c r="D570" s="79"/>
      <c r="E570" s="79"/>
      <c r="F570" s="104"/>
      <c r="G570" s="104"/>
      <c r="H570" s="98"/>
      <c r="I570" s="98"/>
      <c r="J570" s="98"/>
      <c r="K570" s="98"/>
      <c r="L570" s="98"/>
      <c r="M570" s="98"/>
      <c r="N570" s="105"/>
      <c r="O570" s="105"/>
      <c r="P570" s="105"/>
      <c r="Q570" s="105"/>
      <c r="R570" s="106"/>
      <c r="S570" s="107"/>
      <c r="T570" s="107"/>
      <c r="U570" s="107"/>
      <c r="V570" s="107"/>
      <c r="W570" s="98"/>
      <c r="X570" s="103"/>
      <c r="Y570" s="9"/>
    </row>
    <row r="571" spans="1:25">
      <c r="A571" s="33" t="s">
        <v>143</v>
      </c>
      <c r="B571" s="103"/>
      <c r="C571" s="79"/>
      <c r="D571" s="79"/>
      <c r="E571" s="79"/>
      <c r="F571" s="104"/>
      <c r="G571" s="104"/>
      <c r="H571" s="98"/>
      <c r="I571" s="98"/>
      <c r="J571" s="98"/>
      <c r="K571" s="98"/>
      <c r="L571" s="98"/>
      <c r="M571" s="98"/>
      <c r="N571" s="105"/>
      <c r="O571" s="105"/>
      <c r="P571" s="105"/>
      <c r="Q571" s="105"/>
      <c r="R571" s="106"/>
      <c r="S571" s="107"/>
      <c r="T571" s="107"/>
      <c r="U571" s="107"/>
      <c r="V571" s="107"/>
      <c r="W571" s="98"/>
      <c r="X571" s="103"/>
      <c r="Y571" s="9"/>
    </row>
    <row r="572" spans="1:25">
      <c r="A572" s="33" t="s">
        <v>144</v>
      </c>
      <c r="B572" s="103"/>
      <c r="C572" s="79"/>
      <c r="D572" s="79"/>
      <c r="E572" s="79"/>
      <c r="F572" s="104"/>
      <c r="G572" s="104"/>
      <c r="H572" s="98"/>
      <c r="I572" s="98"/>
      <c r="J572" s="98"/>
      <c r="K572" s="98"/>
      <c r="L572" s="98"/>
      <c r="M572" s="98"/>
      <c r="N572" s="105"/>
      <c r="O572" s="105"/>
      <c r="P572" s="105"/>
      <c r="Q572" s="105"/>
      <c r="R572" s="106"/>
      <c r="S572" s="107"/>
      <c r="T572" s="107"/>
      <c r="U572" s="107"/>
      <c r="V572" s="107"/>
      <c r="W572" s="98"/>
      <c r="X572" s="103"/>
      <c r="Y572" s="9"/>
    </row>
    <row r="573" spans="1:25">
      <c r="A573" s="108" t="s">
        <v>145</v>
      </c>
      <c r="B573" s="103"/>
      <c r="C573" s="79"/>
      <c r="D573" s="79"/>
      <c r="E573" s="79"/>
      <c r="F573" s="104"/>
      <c r="G573" s="104"/>
      <c r="H573" s="98"/>
      <c r="I573" s="98"/>
      <c r="J573" s="98"/>
      <c r="K573" s="98"/>
      <c r="L573" s="98"/>
      <c r="M573" s="98"/>
      <c r="N573" s="105"/>
      <c r="O573" s="105"/>
      <c r="P573" s="105"/>
      <c r="Q573" s="105"/>
      <c r="R573" s="106"/>
      <c r="S573" s="107"/>
      <c r="T573" s="107"/>
      <c r="U573" s="107"/>
      <c r="V573" s="107"/>
      <c r="W573" s="98"/>
      <c r="X573" s="103"/>
      <c r="Y573" s="9"/>
    </row>
    <row r="574" spans="1:25">
      <c r="A574" s="108"/>
      <c r="B574" s="103"/>
      <c r="C574" s="79"/>
      <c r="D574" s="79"/>
      <c r="E574" s="79"/>
      <c r="F574" s="104"/>
      <c r="G574" s="104"/>
      <c r="H574" s="98"/>
      <c r="I574" s="98"/>
      <c r="J574" s="98"/>
      <c r="K574" s="98"/>
      <c r="L574" s="98"/>
      <c r="M574" s="98"/>
      <c r="N574" s="105"/>
      <c r="O574" s="105"/>
      <c r="P574" s="105"/>
      <c r="Q574" s="105"/>
      <c r="R574" s="106"/>
      <c r="S574" s="107"/>
      <c r="T574" s="107"/>
      <c r="U574" s="107"/>
      <c r="V574" s="107"/>
      <c r="W574" s="98"/>
      <c r="X574" s="103"/>
      <c r="Y574" s="9"/>
    </row>
    <row r="575" spans="1:25" ht="30" customHeight="1">
      <c r="A575" s="232" t="s">
        <v>2</v>
      </c>
      <c r="B575" s="236" t="s">
        <v>3</v>
      </c>
      <c r="C575" s="236" t="s">
        <v>4</v>
      </c>
      <c r="D575" s="232"/>
      <c r="E575" s="232"/>
      <c r="F575" s="237" t="s">
        <v>5</v>
      </c>
      <c r="G575" s="237"/>
      <c r="H575" s="238" t="s">
        <v>6</v>
      </c>
      <c r="I575" s="238"/>
      <c r="J575" s="238"/>
      <c r="K575" s="238"/>
      <c r="L575" s="238"/>
      <c r="M575" s="238"/>
      <c r="N575" s="232"/>
      <c r="O575" s="232"/>
      <c r="P575" s="232"/>
      <c r="Q575" s="239" t="s">
        <v>7</v>
      </c>
      <c r="R575" s="236" t="s">
        <v>8</v>
      </c>
      <c r="S575" s="259" t="s">
        <v>9</v>
      </c>
      <c r="T575" s="260"/>
      <c r="U575" s="260"/>
      <c r="V575" s="260"/>
      <c r="W575" s="260"/>
      <c r="X575" s="236" t="s">
        <v>10</v>
      </c>
      <c r="Y575" s="236" t="s">
        <v>11</v>
      </c>
    </row>
    <row r="576" spans="1:25" ht="15" thickBot="1">
      <c r="A576" s="235"/>
      <c r="B576" s="235"/>
      <c r="C576" s="109" t="s">
        <v>12</v>
      </c>
      <c r="D576" s="109" t="s">
        <v>13</v>
      </c>
      <c r="E576" s="109" t="s">
        <v>14</v>
      </c>
      <c r="F576" s="110" t="s">
        <v>15</v>
      </c>
      <c r="G576" s="110" t="s">
        <v>16</v>
      </c>
      <c r="H576" s="111" t="s">
        <v>17</v>
      </c>
      <c r="I576" s="111" t="s">
        <v>18</v>
      </c>
      <c r="J576" s="111" t="s">
        <v>19</v>
      </c>
      <c r="K576" s="111" t="s">
        <v>20</v>
      </c>
      <c r="L576" s="111" t="s">
        <v>21</v>
      </c>
      <c r="M576" s="111" t="s">
        <v>22</v>
      </c>
      <c r="N576" s="112" t="s">
        <v>23</v>
      </c>
      <c r="O576" s="112" t="s">
        <v>24</v>
      </c>
      <c r="P576" s="112" t="s">
        <v>25</v>
      </c>
      <c r="Q576" s="240"/>
      <c r="R576" s="235"/>
      <c r="S576" s="113" t="s">
        <v>26</v>
      </c>
      <c r="T576" s="113" t="s">
        <v>27</v>
      </c>
      <c r="U576" s="113" t="s">
        <v>28</v>
      </c>
      <c r="V576" s="113" t="s">
        <v>29</v>
      </c>
      <c r="W576" s="111" t="s">
        <v>30</v>
      </c>
      <c r="X576" s="235"/>
      <c r="Y576" s="235"/>
    </row>
    <row r="577" spans="1:25" ht="12.75" thickTop="1">
      <c r="A577" s="261" t="s">
        <v>660</v>
      </c>
      <c r="B577" s="87" t="s">
        <v>661</v>
      </c>
      <c r="C577" s="114">
        <v>-68917.445000000007</v>
      </c>
      <c r="D577" s="114">
        <v>6474.1880000000001</v>
      </c>
      <c r="E577" s="114">
        <v>-96.537000000000006</v>
      </c>
      <c r="F577" s="115">
        <v>40509.666666666664</v>
      </c>
      <c r="G577" s="116">
        <v>40511.666666666664</v>
      </c>
      <c r="H577" s="242"/>
      <c r="I577" s="243"/>
      <c r="J577" s="243"/>
      <c r="K577" s="243"/>
      <c r="L577" s="243"/>
      <c r="M577" s="244"/>
      <c r="N577" s="117">
        <v>106.8</v>
      </c>
      <c r="O577" s="117">
        <v>109.7</v>
      </c>
      <c r="P577" s="90">
        <f>(N577+O577)/2</f>
        <v>108.25</v>
      </c>
      <c r="Q577" s="117">
        <f>O577-N577</f>
        <v>2.9000000000000057</v>
      </c>
      <c r="R577" s="91" t="s">
        <v>635</v>
      </c>
      <c r="S577" s="118">
        <v>9.1900000000000001E-11</v>
      </c>
      <c r="T577" s="118">
        <v>3.1699999999999998E-11</v>
      </c>
      <c r="U577" s="118">
        <v>8.0400000000000005E-7</v>
      </c>
      <c r="V577" s="118">
        <v>2.7700000000000001E-7</v>
      </c>
      <c r="W577" s="93">
        <v>113.52453987345322</v>
      </c>
      <c r="X577" s="87" t="s">
        <v>652</v>
      </c>
      <c r="Y577" s="91" t="s">
        <v>42</v>
      </c>
    </row>
    <row r="578" spans="1:25">
      <c r="A578" s="262"/>
      <c r="B578" s="87" t="s">
        <v>662</v>
      </c>
      <c r="C578" s="114">
        <v>-68917.445000000007</v>
      </c>
      <c r="D578" s="114">
        <v>6474.1880000000001</v>
      </c>
      <c r="E578" s="114">
        <v>-96.537000000000006</v>
      </c>
      <c r="F578" s="115">
        <v>40511.666666666664</v>
      </c>
      <c r="G578" s="116">
        <v>40512.458333333336</v>
      </c>
      <c r="H578" s="245"/>
      <c r="I578" s="246"/>
      <c r="J578" s="246"/>
      <c r="K578" s="246"/>
      <c r="L578" s="246"/>
      <c r="M578" s="247"/>
      <c r="N578" s="117">
        <v>95.3</v>
      </c>
      <c r="O578" s="117">
        <v>106.6</v>
      </c>
      <c r="P578" s="90">
        <f>(N578+O578)/2</f>
        <v>100.94999999999999</v>
      </c>
      <c r="Q578" s="117">
        <f>O578-N578</f>
        <v>11.299999999999997</v>
      </c>
      <c r="R578" s="91" t="s">
        <v>635</v>
      </c>
      <c r="S578" s="118">
        <v>6.4400000000000005E-10</v>
      </c>
      <c r="T578" s="118">
        <v>5.6999999999999997E-11</v>
      </c>
      <c r="U578" s="118">
        <v>1.15E-5</v>
      </c>
      <c r="V578" s="118">
        <v>1.02E-6</v>
      </c>
      <c r="W578" s="93">
        <v>105.36681016962982</v>
      </c>
      <c r="X578" s="87" t="s">
        <v>652</v>
      </c>
      <c r="Y578" s="91" t="s">
        <v>42</v>
      </c>
    </row>
    <row r="579" spans="1:25">
      <c r="A579" s="262"/>
      <c r="B579" s="87" t="s">
        <v>663</v>
      </c>
      <c r="C579" s="114">
        <v>-68917.445000000007</v>
      </c>
      <c r="D579" s="114">
        <v>6474.1880000000001</v>
      </c>
      <c r="E579" s="114">
        <v>-96.537000000000006</v>
      </c>
      <c r="F579" s="115">
        <v>40512.458333333336</v>
      </c>
      <c r="G579" s="116">
        <v>40513.208333333336</v>
      </c>
      <c r="H579" s="245"/>
      <c r="I579" s="246"/>
      <c r="J579" s="246"/>
      <c r="K579" s="246"/>
      <c r="L579" s="246"/>
      <c r="M579" s="247"/>
      <c r="N579" s="117">
        <v>75</v>
      </c>
      <c r="O579" s="117">
        <v>95.3</v>
      </c>
      <c r="P579" s="90">
        <f>(N579+O579)/2</f>
        <v>85.15</v>
      </c>
      <c r="Q579" s="117">
        <f>O579-N579</f>
        <v>20.299999999999997</v>
      </c>
      <c r="R579" s="91" t="s">
        <v>635</v>
      </c>
      <c r="S579" s="118">
        <v>7.7100000000000003E-10</v>
      </c>
      <c r="T579" s="118">
        <v>3.7999999999999998E-11</v>
      </c>
      <c r="U579" s="118">
        <v>1.4100000000000001E-5</v>
      </c>
      <c r="V579" s="118">
        <v>6.9499999999999994E-8</v>
      </c>
      <c r="W579" s="93">
        <v>113.52453987345322</v>
      </c>
      <c r="X579" s="87" t="s">
        <v>652</v>
      </c>
      <c r="Y579" s="91" t="s">
        <v>42</v>
      </c>
    </row>
    <row r="580" spans="1:25">
      <c r="A580" s="262"/>
      <c r="B580" s="87" t="s">
        <v>664</v>
      </c>
      <c r="C580" s="114">
        <v>-68917.445000000007</v>
      </c>
      <c r="D580" s="114">
        <v>6474.1880000000001</v>
      </c>
      <c r="E580" s="114">
        <v>-96.537000000000006</v>
      </c>
      <c r="F580" s="119">
        <v>40513.208333333336</v>
      </c>
      <c r="G580" s="116">
        <v>40513.708333333336</v>
      </c>
      <c r="H580" s="245"/>
      <c r="I580" s="246"/>
      <c r="J580" s="246"/>
      <c r="K580" s="246"/>
      <c r="L580" s="246"/>
      <c r="M580" s="247"/>
      <c r="N580" s="117">
        <v>70</v>
      </c>
      <c r="O580" s="117">
        <v>74.3</v>
      </c>
      <c r="P580" s="90">
        <f>(N580+O580)/2</f>
        <v>72.150000000000006</v>
      </c>
      <c r="Q580" s="117">
        <f>O580-N580</f>
        <v>4.2999999999999972</v>
      </c>
      <c r="R580" s="91" t="s">
        <v>635</v>
      </c>
      <c r="S580" s="118">
        <v>1.42E-6</v>
      </c>
      <c r="T580" s="118">
        <v>3.3099999999999999E-7</v>
      </c>
      <c r="U580" s="118">
        <v>7.94E-4</v>
      </c>
      <c r="V580" s="118">
        <v>1.85E-4</v>
      </c>
      <c r="W580" s="93">
        <v>116.583688512387</v>
      </c>
      <c r="X580" s="87" t="s">
        <v>585</v>
      </c>
      <c r="Y580" s="94" t="s">
        <v>275</v>
      </c>
    </row>
    <row r="581" spans="1:25">
      <c r="A581" s="262"/>
      <c r="B581" s="87" t="s">
        <v>665</v>
      </c>
      <c r="C581" s="114">
        <v>-68917.445000000007</v>
      </c>
      <c r="D581" s="114">
        <v>6474.1880000000001</v>
      </c>
      <c r="E581" s="114">
        <v>-96.537000000000006</v>
      </c>
      <c r="F581" s="115">
        <v>40513.708333333336</v>
      </c>
      <c r="G581" s="116">
        <v>40514.583333333336</v>
      </c>
      <c r="H581" s="245"/>
      <c r="I581" s="246"/>
      <c r="J581" s="246"/>
      <c r="K581" s="246"/>
      <c r="L581" s="246"/>
      <c r="M581" s="247"/>
      <c r="N581" s="117">
        <v>52</v>
      </c>
      <c r="O581" s="117">
        <v>68.8</v>
      </c>
      <c r="P581" s="90">
        <f>(N581+O581)/2</f>
        <v>60.4</v>
      </c>
      <c r="Q581" s="117">
        <f>O581-N581</f>
        <v>16.799999999999997</v>
      </c>
      <c r="R581" s="91" t="s">
        <v>635</v>
      </c>
      <c r="S581" s="118">
        <v>2.4700000000000001E-6</v>
      </c>
      <c r="T581" s="118">
        <v>1.4700000000000001E-7</v>
      </c>
      <c r="U581" s="118">
        <v>2.2499999999999999E-14</v>
      </c>
      <c r="V581" s="118">
        <v>1.3400000000000001E-15</v>
      </c>
      <c r="W581" s="93">
        <v>117.60340472536492</v>
      </c>
      <c r="X581" s="87" t="s">
        <v>585</v>
      </c>
      <c r="Y581" s="94" t="s">
        <v>275</v>
      </c>
    </row>
    <row r="582" spans="1:25">
      <c r="A582" s="262"/>
      <c r="B582" s="87" t="s">
        <v>666</v>
      </c>
      <c r="C582" s="114">
        <v>-68917.445000000007</v>
      </c>
      <c r="D582" s="114">
        <v>6474.1880000000001</v>
      </c>
      <c r="E582" s="114">
        <v>-96.537000000000006</v>
      </c>
      <c r="F582" s="115">
        <v>40514.583333333336</v>
      </c>
      <c r="G582" s="116">
        <v>40515.125</v>
      </c>
      <c r="H582" s="245"/>
      <c r="I582" s="246"/>
      <c r="J582" s="246"/>
      <c r="K582" s="246"/>
      <c r="L582" s="246"/>
      <c r="M582" s="247"/>
      <c r="N582" s="117">
        <v>48</v>
      </c>
      <c r="O582" s="117">
        <v>52.3</v>
      </c>
      <c r="P582" s="90">
        <f t="shared" ref="P582:P593" si="132">(N582+O582)/2</f>
        <v>50.15</v>
      </c>
      <c r="Q582" s="117">
        <f t="shared" ref="Q582:Q593" si="133">O582-N582</f>
        <v>4.2999999999999972</v>
      </c>
      <c r="R582" s="91" t="s">
        <v>635</v>
      </c>
      <c r="S582" s="118">
        <v>4.0199999999999996E-6</v>
      </c>
      <c r="T582" s="118">
        <v>9.3500000000000005E-7</v>
      </c>
      <c r="U582" s="118">
        <v>1.0500000000000001E-2</v>
      </c>
      <c r="V582" s="118">
        <v>2.4399999999999999E-3</v>
      </c>
      <c r="W582" s="93">
        <v>117.60340472536492</v>
      </c>
      <c r="X582" s="87" t="s">
        <v>585</v>
      </c>
      <c r="Y582" s="94" t="s">
        <v>275</v>
      </c>
    </row>
    <row r="583" spans="1:25">
      <c r="A583" s="262"/>
      <c r="B583" s="87" t="s">
        <v>667</v>
      </c>
      <c r="C583" s="114">
        <v>-68917.445000000007</v>
      </c>
      <c r="D583" s="114">
        <v>6474.1880000000001</v>
      </c>
      <c r="E583" s="114">
        <v>-96.537000000000006</v>
      </c>
      <c r="F583" s="115">
        <v>40515.125</v>
      </c>
      <c r="G583" s="116">
        <v>40515.6875</v>
      </c>
      <c r="H583" s="245"/>
      <c r="I583" s="246"/>
      <c r="J583" s="246"/>
      <c r="K583" s="246"/>
      <c r="L583" s="246"/>
      <c r="M583" s="247"/>
      <c r="N583" s="117">
        <v>40</v>
      </c>
      <c r="O583" s="117">
        <v>48.3</v>
      </c>
      <c r="P583" s="90">
        <f t="shared" si="132"/>
        <v>44.15</v>
      </c>
      <c r="Q583" s="117">
        <f t="shared" si="133"/>
        <v>8.2999999999999972</v>
      </c>
      <c r="R583" s="91" t="s">
        <v>635</v>
      </c>
      <c r="S583" s="118">
        <v>2.8399999999999999E-6</v>
      </c>
      <c r="T583" s="118">
        <v>3.4200000000000002E-7</v>
      </c>
      <c r="U583" s="118">
        <v>1.6799999999999999E-2</v>
      </c>
      <c r="V583" s="118">
        <v>2.0300000000000001E-3</v>
      </c>
      <c r="W583" s="93">
        <v>117.60340472536492</v>
      </c>
      <c r="X583" s="87" t="s">
        <v>585</v>
      </c>
      <c r="Y583" s="94" t="s">
        <v>275</v>
      </c>
    </row>
    <row r="584" spans="1:25">
      <c r="A584" s="262"/>
      <c r="B584" s="87" t="s">
        <v>668</v>
      </c>
      <c r="C584" s="114">
        <v>-68917.445000000007</v>
      </c>
      <c r="D584" s="114">
        <v>6474.1880000000001</v>
      </c>
      <c r="E584" s="114">
        <v>-96.537000000000006</v>
      </c>
      <c r="F584" s="115">
        <v>40515.6875</v>
      </c>
      <c r="G584" s="116">
        <v>40516.125</v>
      </c>
      <c r="H584" s="245"/>
      <c r="I584" s="246"/>
      <c r="J584" s="246"/>
      <c r="K584" s="246"/>
      <c r="L584" s="246"/>
      <c r="M584" s="247"/>
      <c r="N584" s="117">
        <v>26</v>
      </c>
      <c r="O584" s="117">
        <v>39.299999999999997</v>
      </c>
      <c r="P584" s="90">
        <f t="shared" si="132"/>
        <v>32.65</v>
      </c>
      <c r="Q584" s="117">
        <f t="shared" si="133"/>
        <v>13.299999999999997</v>
      </c>
      <c r="R584" s="91" t="s">
        <v>635</v>
      </c>
      <c r="S584" s="118">
        <v>1.1000000000000001E-7</v>
      </c>
      <c r="T584" s="118">
        <v>8.2800000000000004E-9</v>
      </c>
      <c r="U584" s="118">
        <v>4.2900000000000002E-4</v>
      </c>
      <c r="V584" s="118">
        <v>3.2199999999999997E-5</v>
      </c>
      <c r="W584" s="93">
        <v>117.60340472536492</v>
      </c>
      <c r="X584" s="87" t="s">
        <v>585</v>
      </c>
      <c r="Y584" s="94" t="s">
        <v>275</v>
      </c>
    </row>
    <row r="585" spans="1:25">
      <c r="A585" s="262"/>
      <c r="B585" s="120" t="s">
        <v>669</v>
      </c>
      <c r="C585" s="121">
        <v>-68917.445000000007</v>
      </c>
      <c r="D585" s="121">
        <v>6474.1880000000001</v>
      </c>
      <c r="E585" s="121">
        <v>-96.537000000000006</v>
      </c>
      <c r="F585" s="122">
        <v>40516.152777777781</v>
      </c>
      <c r="G585" s="123">
        <v>40516.6875</v>
      </c>
      <c r="H585" s="245"/>
      <c r="I585" s="246"/>
      <c r="J585" s="246"/>
      <c r="K585" s="246"/>
      <c r="L585" s="246"/>
      <c r="M585" s="247"/>
      <c r="N585" s="124">
        <v>23</v>
      </c>
      <c r="O585" s="124">
        <v>25.3</v>
      </c>
      <c r="P585" s="125">
        <f t="shared" si="132"/>
        <v>24.15</v>
      </c>
      <c r="Q585" s="124">
        <f t="shared" si="133"/>
        <v>2.3000000000000007</v>
      </c>
      <c r="R585" s="126" t="s">
        <v>635</v>
      </c>
      <c r="S585" s="127">
        <v>1.5300000000000001E-9</v>
      </c>
      <c r="T585" s="127">
        <v>6.6499999999999998E-10</v>
      </c>
      <c r="U585" s="127">
        <v>3.7899999999999999E-7</v>
      </c>
      <c r="V585" s="127">
        <v>1.6500000000000001E-7</v>
      </c>
      <c r="W585" s="128">
        <v>116.583688512387</v>
      </c>
      <c r="X585" s="120" t="s">
        <v>652</v>
      </c>
      <c r="Y585" s="126" t="s">
        <v>42</v>
      </c>
    </row>
    <row r="586" spans="1:25">
      <c r="A586" s="263"/>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row>
    <row r="587" spans="1:25">
      <c r="A587" s="241" t="s">
        <v>670</v>
      </c>
      <c r="B587" s="87" t="s">
        <v>671</v>
      </c>
      <c r="C587" s="114">
        <v>-69001.05</v>
      </c>
      <c r="D587" s="114">
        <v>6464.5680000000002</v>
      </c>
      <c r="E587" s="114">
        <v>-98.39</v>
      </c>
      <c r="F587" s="115">
        <v>40509.875</v>
      </c>
      <c r="G587" s="115">
        <v>40510.625</v>
      </c>
      <c r="H587" s="242"/>
      <c r="I587" s="243"/>
      <c r="J587" s="243"/>
      <c r="K587" s="243"/>
      <c r="L587" s="243"/>
      <c r="M587" s="244"/>
      <c r="N587" s="117">
        <v>18.28</v>
      </c>
      <c r="O587" s="117">
        <v>18.96</v>
      </c>
      <c r="P587" s="90">
        <f t="shared" si="132"/>
        <v>18.62</v>
      </c>
      <c r="Q587" s="117">
        <f t="shared" si="133"/>
        <v>0.67999999999999972</v>
      </c>
      <c r="R587" s="91" t="s">
        <v>635</v>
      </c>
      <c r="S587" s="118">
        <v>1.15E-6</v>
      </c>
      <c r="T587" s="118">
        <v>1.7E-6</v>
      </c>
      <c r="U587" s="118" t="s">
        <v>34</v>
      </c>
      <c r="V587" s="118" t="s">
        <v>34</v>
      </c>
      <c r="W587" s="93">
        <v>109.81565636583336</v>
      </c>
      <c r="X587" s="87" t="s">
        <v>257</v>
      </c>
      <c r="Y587" s="94" t="s">
        <v>275</v>
      </c>
    </row>
    <row r="588" spans="1:25">
      <c r="A588" s="241"/>
      <c r="B588" s="87" t="s">
        <v>672</v>
      </c>
      <c r="C588" s="114">
        <v>-69001.05</v>
      </c>
      <c r="D588" s="114">
        <v>6464.5680000000002</v>
      </c>
      <c r="E588" s="114">
        <v>-98.39</v>
      </c>
      <c r="F588" s="115">
        <v>40510.708333333336</v>
      </c>
      <c r="G588" s="115">
        <v>40510.916666666664</v>
      </c>
      <c r="H588" s="245"/>
      <c r="I588" s="246"/>
      <c r="J588" s="246"/>
      <c r="K588" s="246"/>
      <c r="L588" s="246"/>
      <c r="M588" s="247"/>
      <c r="N588" s="117">
        <v>17.86</v>
      </c>
      <c r="O588" s="117">
        <v>18.54</v>
      </c>
      <c r="P588" s="90">
        <f t="shared" si="132"/>
        <v>18.2</v>
      </c>
      <c r="Q588" s="117">
        <f t="shared" si="133"/>
        <v>0.67999999999999972</v>
      </c>
      <c r="R588" s="91" t="s">
        <v>635</v>
      </c>
      <c r="S588" s="118">
        <v>3.0000000000000001E-6</v>
      </c>
      <c r="T588" s="118">
        <v>4.4100000000000001E-6</v>
      </c>
      <c r="U588" s="118" t="s">
        <v>34</v>
      </c>
      <c r="V588" s="118" t="s">
        <v>34</v>
      </c>
      <c r="W588" s="93">
        <v>108.87751744989369</v>
      </c>
      <c r="X588" s="87" t="s">
        <v>257</v>
      </c>
      <c r="Y588" s="94" t="s">
        <v>275</v>
      </c>
    </row>
    <row r="589" spans="1:25">
      <c r="A589" s="241"/>
      <c r="B589" s="87" t="s">
        <v>673</v>
      </c>
      <c r="C589" s="114">
        <v>-69001.05</v>
      </c>
      <c r="D589" s="114">
        <v>6464.5680000000002</v>
      </c>
      <c r="E589" s="114">
        <v>-98.39</v>
      </c>
      <c r="F589" s="115">
        <v>40510.875</v>
      </c>
      <c r="G589" s="115">
        <v>40511.5</v>
      </c>
      <c r="H589" s="245"/>
      <c r="I589" s="246"/>
      <c r="J589" s="246"/>
      <c r="K589" s="246"/>
      <c r="L589" s="246"/>
      <c r="M589" s="247"/>
      <c r="N589" s="117">
        <v>20.28</v>
      </c>
      <c r="O589" s="117">
        <v>20.96</v>
      </c>
      <c r="P589" s="90">
        <f t="shared" si="132"/>
        <v>20.62</v>
      </c>
      <c r="Q589" s="117">
        <f t="shared" si="133"/>
        <v>0.67999999999999972</v>
      </c>
      <c r="R589" s="91" t="s">
        <v>635</v>
      </c>
      <c r="S589" s="118">
        <v>7.8899999999999996E-10</v>
      </c>
      <c r="T589" s="118">
        <v>1.1599999999999999E-9</v>
      </c>
      <c r="U589" s="118" t="s">
        <v>34</v>
      </c>
      <c r="V589" s="118" t="s">
        <v>34</v>
      </c>
      <c r="W589" s="93">
        <v>108.7755458285959</v>
      </c>
      <c r="X589" s="87" t="s">
        <v>104</v>
      </c>
      <c r="Y589" s="87" t="s">
        <v>640</v>
      </c>
    </row>
    <row r="590" spans="1:25">
      <c r="A590" s="241"/>
      <c r="B590" s="87" t="s">
        <v>674</v>
      </c>
      <c r="C590" s="114">
        <v>-69001.05</v>
      </c>
      <c r="D590" s="114">
        <v>6464.5680000000002</v>
      </c>
      <c r="E590" s="114">
        <v>-98.39</v>
      </c>
      <c r="F590" s="115">
        <v>40511.5</v>
      </c>
      <c r="G590" s="115">
        <v>40511.666666666664</v>
      </c>
      <c r="H590" s="245"/>
      <c r="I590" s="246"/>
      <c r="J590" s="246"/>
      <c r="K590" s="246"/>
      <c r="L590" s="246"/>
      <c r="M590" s="247"/>
      <c r="N590" s="117">
        <v>20.53</v>
      </c>
      <c r="O590" s="117">
        <v>21.21</v>
      </c>
      <c r="P590" s="90">
        <f t="shared" si="132"/>
        <v>20.87</v>
      </c>
      <c r="Q590" s="117">
        <f t="shared" si="133"/>
        <v>0.67999999999999972</v>
      </c>
      <c r="R590" s="91" t="s">
        <v>635</v>
      </c>
      <c r="S590" s="118">
        <v>1.01E-9</v>
      </c>
      <c r="T590" s="118">
        <v>1.49E-9</v>
      </c>
      <c r="U590" s="118">
        <v>4.7700000000000005E-7</v>
      </c>
      <c r="V590" s="118">
        <v>7.0200000000000001E-7</v>
      </c>
      <c r="W590" s="93">
        <v>108.20450474932822</v>
      </c>
      <c r="X590" s="87" t="s">
        <v>104</v>
      </c>
      <c r="Y590" s="91" t="s">
        <v>42</v>
      </c>
    </row>
    <row r="591" spans="1:25">
      <c r="A591" s="241"/>
      <c r="B591" s="87" t="s">
        <v>675</v>
      </c>
      <c r="C591" s="114">
        <v>-69001.05</v>
      </c>
      <c r="D591" s="114">
        <v>6464.5680000000002</v>
      </c>
      <c r="E591" s="114">
        <v>-98.39</v>
      </c>
      <c r="F591" s="115">
        <v>40512</v>
      </c>
      <c r="G591" s="115">
        <v>40512.5</v>
      </c>
      <c r="H591" s="245"/>
      <c r="I591" s="246"/>
      <c r="J591" s="246"/>
      <c r="K591" s="246"/>
      <c r="L591" s="246"/>
      <c r="M591" s="247"/>
      <c r="N591" s="117">
        <v>21.23</v>
      </c>
      <c r="O591" s="117">
        <v>21.91</v>
      </c>
      <c r="P591" s="90">
        <f t="shared" si="132"/>
        <v>21.57</v>
      </c>
      <c r="Q591" s="117">
        <f t="shared" si="133"/>
        <v>0.67999999999999972</v>
      </c>
      <c r="R591" s="91" t="s">
        <v>635</v>
      </c>
      <c r="S591" s="118">
        <v>3.0499999999999998E-10</v>
      </c>
      <c r="T591" s="118">
        <v>4.48E-10</v>
      </c>
      <c r="U591" s="118" t="s">
        <v>34</v>
      </c>
      <c r="V591" s="118" t="s">
        <v>34</v>
      </c>
      <c r="W591" s="93">
        <v>114.37378783784474</v>
      </c>
      <c r="X591" s="87" t="s">
        <v>104</v>
      </c>
      <c r="Y591" s="87" t="s">
        <v>640</v>
      </c>
    </row>
    <row r="592" spans="1:25">
      <c r="A592" s="241"/>
      <c r="B592" s="87" t="s">
        <v>676</v>
      </c>
      <c r="C592" s="114">
        <v>-69001.05</v>
      </c>
      <c r="D592" s="114">
        <v>6464.5680000000002</v>
      </c>
      <c r="E592" s="114">
        <v>-98.39</v>
      </c>
      <c r="F592" s="115">
        <v>40527.5</v>
      </c>
      <c r="G592" s="115">
        <v>40528.75</v>
      </c>
      <c r="H592" s="245"/>
      <c r="I592" s="246"/>
      <c r="J592" s="246"/>
      <c r="K592" s="246"/>
      <c r="L592" s="246"/>
      <c r="M592" s="247"/>
      <c r="N592" s="117">
        <v>8.0500000000000007</v>
      </c>
      <c r="O592" s="117">
        <v>8.73</v>
      </c>
      <c r="P592" s="90">
        <f t="shared" si="132"/>
        <v>8.39</v>
      </c>
      <c r="Q592" s="117">
        <f t="shared" si="133"/>
        <v>0.67999999999999972</v>
      </c>
      <c r="R592" s="91" t="s">
        <v>635</v>
      </c>
      <c r="S592" s="118">
        <v>4.6999999999999999E-6</v>
      </c>
      <c r="T592" s="118">
        <v>6.9199999999999998E-6</v>
      </c>
      <c r="U592" s="118" t="s">
        <v>34</v>
      </c>
      <c r="V592" s="118" t="s">
        <v>34</v>
      </c>
      <c r="W592" s="93">
        <v>112.08962352077417</v>
      </c>
      <c r="X592" s="87" t="s">
        <v>257</v>
      </c>
      <c r="Y592" s="94" t="s">
        <v>275</v>
      </c>
    </row>
    <row r="593" spans="1:25">
      <c r="A593" s="241"/>
      <c r="B593" s="87" t="s">
        <v>677</v>
      </c>
      <c r="C593" s="114">
        <v>-69001.05</v>
      </c>
      <c r="D593" s="114">
        <v>6464.5680000000002</v>
      </c>
      <c r="E593" s="114">
        <v>-98.39</v>
      </c>
      <c r="F593" s="115">
        <v>40529.25</v>
      </c>
      <c r="G593" s="115">
        <v>40530.5</v>
      </c>
      <c r="H593" s="248"/>
      <c r="I593" s="249"/>
      <c r="J593" s="249"/>
      <c r="K593" s="249"/>
      <c r="L593" s="249"/>
      <c r="M593" s="250"/>
      <c r="N593" s="117">
        <v>19.82</v>
      </c>
      <c r="O593" s="117">
        <v>20.5</v>
      </c>
      <c r="P593" s="90">
        <f t="shared" si="132"/>
        <v>20.16</v>
      </c>
      <c r="Q593" s="117">
        <f t="shared" si="133"/>
        <v>0.67999999999999972</v>
      </c>
      <c r="R593" s="91" t="s">
        <v>635</v>
      </c>
      <c r="S593" s="118">
        <v>4.2400000000000001E-6</v>
      </c>
      <c r="T593" s="118">
        <v>6.2299999999999996E-6</v>
      </c>
      <c r="U593" s="118" t="s">
        <v>34</v>
      </c>
      <c r="V593" s="118" t="s">
        <v>34</v>
      </c>
      <c r="W593" s="93">
        <v>112.77283338346938</v>
      </c>
      <c r="X593" s="87" t="s">
        <v>257</v>
      </c>
      <c r="Y593" s="94" t="s">
        <v>275</v>
      </c>
    </row>
    <row r="594" spans="1:25">
      <c r="A594" s="251"/>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row>
    <row r="595" spans="1:25">
      <c r="A595" s="253" t="s">
        <v>678</v>
      </c>
      <c r="B595" s="87" t="s">
        <v>679</v>
      </c>
      <c r="C595" s="114">
        <v>-69018.850000000006</v>
      </c>
      <c r="D595" s="114">
        <v>6431.2110000000002</v>
      </c>
      <c r="E595" s="114">
        <v>-197.35599999999999</v>
      </c>
      <c r="F595" s="115">
        <v>40529.583333333336</v>
      </c>
      <c r="G595" s="115">
        <v>40530.333333333336</v>
      </c>
      <c r="H595" s="256"/>
      <c r="I595" s="256"/>
      <c r="J595" s="256"/>
      <c r="K595" s="256"/>
      <c r="L595" s="256"/>
      <c r="M595" s="256"/>
      <c r="N595" s="117">
        <v>53</v>
      </c>
      <c r="O595" s="117">
        <v>70.599999999999994</v>
      </c>
      <c r="P595" s="90">
        <f t="shared" ref="P595:P599" si="134">(N595+O595)/2</f>
        <v>61.8</v>
      </c>
      <c r="Q595" s="117">
        <f t="shared" ref="Q595:Q599" si="135">O595-N595</f>
        <v>17.599999999999994</v>
      </c>
      <c r="R595" s="91" t="s">
        <v>589</v>
      </c>
      <c r="S595" s="118">
        <v>2.3700000000000002E-6</v>
      </c>
      <c r="T595" s="118">
        <v>1.35E-7</v>
      </c>
      <c r="U595" s="118">
        <v>6.4699999999999997E-36</v>
      </c>
      <c r="V595" s="118">
        <v>3.68E-37</v>
      </c>
      <c r="W595" s="129">
        <v>84.819870455252271</v>
      </c>
      <c r="X595" s="87" t="s">
        <v>585</v>
      </c>
      <c r="Y595" s="94" t="s">
        <v>275</v>
      </c>
    </row>
    <row r="596" spans="1:25">
      <c r="A596" s="254"/>
      <c r="B596" s="87" t="s">
        <v>680</v>
      </c>
      <c r="C596" s="114">
        <v>-69018.850000000006</v>
      </c>
      <c r="D596" s="114">
        <v>6431.2110000000002</v>
      </c>
      <c r="E596" s="114">
        <v>-197.35599999999999</v>
      </c>
      <c r="F596" s="115">
        <v>40530.333333333336</v>
      </c>
      <c r="G596" s="115">
        <v>40530.666666666664</v>
      </c>
      <c r="H596" s="256"/>
      <c r="I596" s="256"/>
      <c r="J596" s="256"/>
      <c r="K596" s="256"/>
      <c r="L596" s="256"/>
      <c r="M596" s="256"/>
      <c r="N596" s="117">
        <v>38</v>
      </c>
      <c r="O596" s="117">
        <v>53.3</v>
      </c>
      <c r="P596" s="90">
        <f t="shared" si="134"/>
        <v>45.65</v>
      </c>
      <c r="Q596" s="117">
        <f t="shared" si="135"/>
        <v>15.299999999999997</v>
      </c>
      <c r="R596" s="91" t="s">
        <v>589</v>
      </c>
      <c r="S596" s="118">
        <v>2.4500000000000001E-8</v>
      </c>
      <c r="T596" s="118">
        <v>1.6000000000000001E-9</v>
      </c>
      <c r="U596" s="118">
        <v>9.9999999999999994E-12</v>
      </c>
      <c r="V596" s="118">
        <v>6.5400000000000004E-13</v>
      </c>
      <c r="W596" s="129">
        <v>77.27397047921562</v>
      </c>
      <c r="X596" s="87" t="s">
        <v>652</v>
      </c>
      <c r="Y596" s="91" t="s">
        <v>42</v>
      </c>
    </row>
    <row r="597" spans="1:25">
      <c r="A597" s="254"/>
      <c r="B597" s="87" t="s">
        <v>681</v>
      </c>
      <c r="C597" s="114">
        <v>-69018.850000000006</v>
      </c>
      <c r="D597" s="114">
        <v>6431.2110000000002</v>
      </c>
      <c r="E597" s="114">
        <v>-197.35599999999999</v>
      </c>
      <c r="F597" s="115">
        <v>40530.666666666664</v>
      </c>
      <c r="G597" s="115">
        <v>40531.083333333336</v>
      </c>
      <c r="H597" s="256"/>
      <c r="I597" s="256"/>
      <c r="J597" s="256"/>
      <c r="K597" s="256"/>
      <c r="L597" s="256"/>
      <c r="M597" s="256"/>
      <c r="N597" s="117">
        <v>30</v>
      </c>
      <c r="O597" s="117">
        <v>38.299999999999997</v>
      </c>
      <c r="P597" s="90">
        <f t="shared" si="134"/>
        <v>34.15</v>
      </c>
      <c r="Q597" s="117">
        <f t="shared" si="135"/>
        <v>8.2999999999999972</v>
      </c>
      <c r="R597" s="91" t="s">
        <v>682</v>
      </c>
      <c r="S597" s="118">
        <v>2.8099999999999999E-5</v>
      </c>
      <c r="T597" s="118">
        <v>3.3900000000000002E-6</v>
      </c>
      <c r="U597" s="118">
        <v>6.8500000000000003E-29</v>
      </c>
      <c r="V597" s="118">
        <v>8.2599999999999996E-30</v>
      </c>
      <c r="W597" s="129">
        <v>77.67165980227702</v>
      </c>
      <c r="X597" s="87" t="s">
        <v>585</v>
      </c>
      <c r="Y597" s="94" t="s">
        <v>275</v>
      </c>
    </row>
    <row r="598" spans="1:25">
      <c r="A598" s="254"/>
      <c r="B598" s="87" t="s">
        <v>683</v>
      </c>
      <c r="C598" s="114">
        <v>-69018.850000000006</v>
      </c>
      <c r="D598" s="114">
        <v>6431.2110000000002</v>
      </c>
      <c r="E598" s="114">
        <v>-197.35599999999999</v>
      </c>
      <c r="F598" s="115">
        <v>40531.083333333336</v>
      </c>
      <c r="G598" s="115">
        <v>40531.625</v>
      </c>
      <c r="H598" s="256"/>
      <c r="I598" s="256"/>
      <c r="J598" s="256"/>
      <c r="K598" s="256"/>
      <c r="L598" s="256"/>
      <c r="M598" s="256"/>
      <c r="N598" s="117">
        <v>21.7</v>
      </c>
      <c r="O598" s="117">
        <v>30</v>
      </c>
      <c r="P598" s="90">
        <f t="shared" si="134"/>
        <v>25.85</v>
      </c>
      <c r="Q598" s="117">
        <f t="shared" si="135"/>
        <v>8.3000000000000007</v>
      </c>
      <c r="R598" s="91" t="s">
        <v>635</v>
      </c>
      <c r="S598" s="118">
        <v>1.31E-5</v>
      </c>
      <c r="T598" s="118">
        <v>1.5799999999999999E-6</v>
      </c>
      <c r="U598" s="118">
        <v>3.4999999999999999E-34</v>
      </c>
      <c r="V598" s="118">
        <v>4.2100000000000002E-35</v>
      </c>
      <c r="W598" s="129">
        <v>74.439159407137026</v>
      </c>
      <c r="X598" s="87" t="s">
        <v>585</v>
      </c>
      <c r="Y598" s="94" t="s">
        <v>275</v>
      </c>
    </row>
    <row r="599" spans="1:25">
      <c r="A599" s="255"/>
      <c r="B599" s="87" t="s">
        <v>684</v>
      </c>
      <c r="C599" s="114">
        <v>-69018.850000000006</v>
      </c>
      <c r="D599" s="114">
        <v>6431.2110000000002</v>
      </c>
      <c r="E599" s="114">
        <v>-197.35599999999999</v>
      </c>
      <c r="F599" s="115">
        <v>40531.625</v>
      </c>
      <c r="G599" s="115">
        <v>40532.104166666664</v>
      </c>
      <c r="H599" s="256"/>
      <c r="I599" s="256"/>
      <c r="J599" s="256"/>
      <c r="K599" s="256"/>
      <c r="L599" s="256"/>
      <c r="M599" s="256"/>
      <c r="N599" s="117">
        <v>13</v>
      </c>
      <c r="O599" s="117">
        <v>21.3</v>
      </c>
      <c r="P599" s="90">
        <f t="shared" si="134"/>
        <v>17.149999999999999</v>
      </c>
      <c r="Q599" s="117">
        <f t="shared" si="135"/>
        <v>8.3000000000000007</v>
      </c>
      <c r="R599" s="91" t="s">
        <v>635</v>
      </c>
      <c r="S599" s="118">
        <v>1.2099999999999999E-5</v>
      </c>
      <c r="T599" s="118">
        <v>1.4500000000000001E-6</v>
      </c>
      <c r="U599" s="118">
        <v>1.9300000000000002E-80</v>
      </c>
      <c r="V599" s="118">
        <v>2.3199999999999998E-81</v>
      </c>
      <c r="W599" s="129">
        <v>74.194427516022301</v>
      </c>
      <c r="X599" s="87" t="s">
        <v>585</v>
      </c>
      <c r="Y599" s="94" t="s">
        <v>275</v>
      </c>
    </row>
    <row r="600" spans="1:25">
      <c r="A600" s="257"/>
      <c r="B600" s="258"/>
      <c r="C600" s="258"/>
      <c r="D600" s="258"/>
      <c r="E600" s="258"/>
      <c r="F600" s="258"/>
      <c r="G600" s="258"/>
      <c r="H600" s="258"/>
      <c r="I600" s="258"/>
      <c r="J600" s="258"/>
      <c r="K600" s="258"/>
      <c r="L600" s="258"/>
      <c r="M600" s="258"/>
      <c r="N600" s="258"/>
      <c r="O600" s="258"/>
      <c r="P600" s="258"/>
      <c r="Q600" s="258"/>
      <c r="R600" s="258"/>
      <c r="S600" s="258"/>
      <c r="T600" s="258"/>
      <c r="U600" s="258"/>
      <c r="V600" s="258"/>
      <c r="W600" s="258"/>
      <c r="X600" s="258"/>
      <c r="Y600" s="258"/>
    </row>
    <row r="601" spans="1:25">
      <c r="A601" s="276" t="s">
        <v>685</v>
      </c>
      <c r="B601" s="87" t="s">
        <v>686</v>
      </c>
      <c r="C601" s="114">
        <v>-68998.244999999995</v>
      </c>
      <c r="D601" s="114">
        <v>6457.6670000000004</v>
      </c>
      <c r="E601" s="114">
        <v>-297.81299999999999</v>
      </c>
      <c r="F601" s="115">
        <v>40509.666666666664</v>
      </c>
      <c r="G601" s="116">
        <v>40511.666666666664</v>
      </c>
      <c r="H601" s="277"/>
      <c r="I601" s="277"/>
      <c r="J601" s="277"/>
      <c r="K601" s="277"/>
      <c r="L601" s="277"/>
      <c r="M601" s="277"/>
      <c r="N601" s="117">
        <v>6.7</v>
      </c>
      <c r="O601" s="117">
        <v>20</v>
      </c>
      <c r="P601" s="117">
        <f t="shared" ref="P601:P616" si="136">(N601+O601)/2</f>
        <v>13.35</v>
      </c>
      <c r="Q601" s="117">
        <f t="shared" ref="Q601:Q616" si="137">O601-N601</f>
        <v>13.3</v>
      </c>
      <c r="R601" s="87" t="s">
        <v>687</v>
      </c>
      <c r="S601" s="118">
        <v>2.5599999999999998E-9</v>
      </c>
      <c r="T601" s="118">
        <v>1.9200000000000001E-10</v>
      </c>
      <c r="U601" s="118">
        <v>3.7100000000000001E-5</v>
      </c>
      <c r="V601" s="118">
        <v>2.79E-6</v>
      </c>
      <c r="W601" s="93">
        <v>72.343985310987932</v>
      </c>
      <c r="X601" s="87" t="s">
        <v>688</v>
      </c>
      <c r="Y601" s="91" t="s">
        <v>42</v>
      </c>
    </row>
    <row r="602" spans="1:25">
      <c r="A602" s="241"/>
      <c r="B602" s="87" t="s">
        <v>689</v>
      </c>
      <c r="C602" s="114">
        <v>-68998.244999999995</v>
      </c>
      <c r="D602" s="114">
        <v>6457.6670000000004</v>
      </c>
      <c r="E602" s="114">
        <v>-297.81299999999999</v>
      </c>
      <c r="F602" s="115">
        <v>40511.666666666664</v>
      </c>
      <c r="G602" s="116">
        <v>40512.458333333336</v>
      </c>
      <c r="H602" s="277"/>
      <c r="I602" s="277"/>
      <c r="J602" s="277"/>
      <c r="K602" s="277"/>
      <c r="L602" s="277"/>
      <c r="M602" s="277"/>
      <c r="N602" s="117">
        <v>20</v>
      </c>
      <c r="O602" s="117">
        <v>37</v>
      </c>
      <c r="P602" s="117">
        <f t="shared" si="136"/>
        <v>28.5</v>
      </c>
      <c r="Q602" s="117">
        <f t="shared" si="137"/>
        <v>17</v>
      </c>
      <c r="R602" s="87" t="s">
        <v>687</v>
      </c>
      <c r="S602" s="118">
        <v>9.5399999999999994E-8</v>
      </c>
      <c r="T602" s="118">
        <v>5.5700000000000004E-9</v>
      </c>
      <c r="U602" s="118" t="s">
        <v>34</v>
      </c>
      <c r="V602" s="118" t="s">
        <v>34</v>
      </c>
      <c r="W602" s="93">
        <v>112.1129176171271</v>
      </c>
      <c r="X602" s="87" t="s">
        <v>652</v>
      </c>
      <c r="Y602" s="87" t="s">
        <v>640</v>
      </c>
    </row>
    <row r="603" spans="1:25">
      <c r="A603" s="263"/>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74"/>
    </row>
    <row r="604" spans="1:25" ht="16.5">
      <c r="A604" s="241" t="s">
        <v>690</v>
      </c>
      <c r="B604" s="87" t="s">
        <v>691</v>
      </c>
      <c r="C604" s="130">
        <v>-69045.190362045876</v>
      </c>
      <c r="D604" s="130">
        <v>6421.0762011735133</v>
      </c>
      <c r="E604" s="130">
        <v>-99.1</v>
      </c>
      <c r="F604" s="131">
        <v>41185</v>
      </c>
      <c r="G604" s="131">
        <v>41185</v>
      </c>
      <c r="H604" s="265"/>
      <c r="I604" s="266"/>
      <c r="J604" s="266"/>
      <c r="K604" s="266"/>
      <c r="L604" s="266"/>
      <c r="M604" s="267"/>
      <c r="N604" s="117">
        <v>20.100000000000001</v>
      </c>
      <c r="O604" s="117">
        <v>20.8</v>
      </c>
      <c r="P604" s="117">
        <f t="shared" si="136"/>
        <v>20.450000000000003</v>
      </c>
      <c r="Q604" s="117">
        <f t="shared" si="137"/>
        <v>0.69999999999999929</v>
      </c>
      <c r="R604" s="87" t="s">
        <v>589</v>
      </c>
      <c r="S604" s="132">
        <v>1.17E-5</v>
      </c>
      <c r="T604" s="132">
        <f>S604/Q604</f>
        <v>1.6714285714285729E-5</v>
      </c>
      <c r="U604" s="118" t="s">
        <v>34</v>
      </c>
      <c r="V604" s="118" t="s">
        <v>34</v>
      </c>
      <c r="W604" s="133" t="s">
        <v>34</v>
      </c>
      <c r="X604" s="87" t="s">
        <v>274</v>
      </c>
      <c r="Y604" s="94" t="s">
        <v>275</v>
      </c>
    </row>
    <row r="605" spans="1:25" ht="16.5">
      <c r="A605" s="241"/>
      <c r="B605" s="87" t="s">
        <v>692</v>
      </c>
      <c r="C605" s="130">
        <v>-69045.190362045876</v>
      </c>
      <c r="D605" s="130">
        <v>6421.0762011735133</v>
      </c>
      <c r="E605" s="130">
        <v>-99.1</v>
      </c>
      <c r="F605" s="131">
        <v>41186</v>
      </c>
      <c r="G605" s="131">
        <v>41186</v>
      </c>
      <c r="H605" s="268"/>
      <c r="I605" s="269"/>
      <c r="J605" s="269"/>
      <c r="K605" s="269"/>
      <c r="L605" s="269"/>
      <c r="M605" s="270"/>
      <c r="N605" s="117">
        <v>25.3</v>
      </c>
      <c r="O605" s="117">
        <v>27.5</v>
      </c>
      <c r="P605" s="117">
        <f t="shared" si="136"/>
        <v>26.4</v>
      </c>
      <c r="Q605" s="117">
        <f t="shared" si="137"/>
        <v>2.1999999999999993</v>
      </c>
      <c r="R605" s="87" t="s">
        <v>589</v>
      </c>
      <c r="S605" s="132">
        <v>2.1399999999999998E-5</v>
      </c>
      <c r="T605" s="132">
        <f>S605/Q605</f>
        <v>9.7272727272727301E-6</v>
      </c>
      <c r="U605" s="118" t="s">
        <v>34</v>
      </c>
      <c r="V605" s="118" t="s">
        <v>34</v>
      </c>
      <c r="W605" s="133" t="s">
        <v>34</v>
      </c>
      <c r="X605" s="87" t="s">
        <v>274</v>
      </c>
      <c r="Y605" s="94" t="s">
        <v>275</v>
      </c>
    </row>
    <row r="606" spans="1:25" ht="16.5">
      <c r="A606" s="241"/>
      <c r="B606" s="87" t="s">
        <v>693</v>
      </c>
      <c r="C606" s="130">
        <v>-69045.190362045876</v>
      </c>
      <c r="D606" s="130">
        <v>6421.0762011735133</v>
      </c>
      <c r="E606" s="130">
        <v>-99.1</v>
      </c>
      <c r="F606" s="131">
        <v>41187</v>
      </c>
      <c r="G606" s="131">
        <v>41187</v>
      </c>
      <c r="H606" s="268"/>
      <c r="I606" s="269"/>
      <c r="J606" s="269"/>
      <c r="K606" s="269"/>
      <c r="L606" s="269"/>
      <c r="M606" s="270"/>
      <c r="N606" s="117">
        <v>24.3</v>
      </c>
      <c r="O606" s="117">
        <v>25</v>
      </c>
      <c r="P606" s="117">
        <f t="shared" si="136"/>
        <v>24.65</v>
      </c>
      <c r="Q606" s="117">
        <f t="shared" si="137"/>
        <v>0.69999999999999929</v>
      </c>
      <c r="R606" s="87" t="s">
        <v>589</v>
      </c>
      <c r="S606" s="132">
        <v>2.9099999999999999E-5</v>
      </c>
      <c r="T606" s="132">
        <f>S606/Q606</f>
        <v>4.1571428571428616E-5</v>
      </c>
      <c r="U606" s="118" t="s">
        <v>34</v>
      </c>
      <c r="V606" s="118" t="s">
        <v>34</v>
      </c>
      <c r="W606" s="133" t="s">
        <v>34</v>
      </c>
      <c r="X606" s="87" t="s">
        <v>274</v>
      </c>
      <c r="Y606" s="94" t="s">
        <v>275</v>
      </c>
    </row>
    <row r="607" spans="1:25" ht="16.5">
      <c r="A607" s="241"/>
      <c r="B607" s="87" t="s">
        <v>694</v>
      </c>
      <c r="C607" s="130">
        <v>-69045.190362045876</v>
      </c>
      <c r="D607" s="130">
        <v>6421.0762011735133</v>
      </c>
      <c r="E607" s="130">
        <v>-99.1</v>
      </c>
      <c r="F607" s="131">
        <v>41188</v>
      </c>
      <c r="G607" s="131">
        <v>41188</v>
      </c>
      <c r="H607" s="268"/>
      <c r="I607" s="269"/>
      <c r="J607" s="269"/>
      <c r="K607" s="269"/>
      <c r="L607" s="269"/>
      <c r="M607" s="270"/>
      <c r="N607" s="117">
        <v>22.35</v>
      </c>
      <c r="O607" s="117">
        <v>23.05</v>
      </c>
      <c r="P607" s="117">
        <f t="shared" si="136"/>
        <v>22.700000000000003</v>
      </c>
      <c r="Q607" s="117">
        <f t="shared" si="137"/>
        <v>0.69999999999999929</v>
      </c>
      <c r="R607" s="87" t="s">
        <v>589</v>
      </c>
      <c r="S607" s="132">
        <v>3.5300000000000001E-6</v>
      </c>
      <c r="T607" s="132">
        <f>S607/Q607</f>
        <v>5.0428571428571484E-6</v>
      </c>
      <c r="U607" s="118" t="s">
        <v>34</v>
      </c>
      <c r="V607" s="118" t="s">
        <v>34</v>
      </c>
      <c r="W607" s="133" t="s">
        <v>34</v>
      </c>
      <c r="X607" s="87" t="s">
        <v>274</v>
      </c>
      <c r="Y607" s="94" t="s">
        <v>275</v>
      </c>
    </row>
    <row r="608" spans="1:25" ht="16.5">
      <c r="A608" s="241"/>
      <c r="B608" s="87" t="s">
        <v>695</v>
      </c>
      <c r="C608" s="130">
        <v>-69045.190362045876</v>
      </c>
      <c r="D608" s="130">
        <v>6421.0762011735133</v>
      </c>
      <c r="E608" s="130">
        <v>-99.1</v>
      </c>
      <c r="F608" s="131">
        <v>41188</v>
      </c>
      <c r="G608" s="131">
        <v>41188</v>
      </c>
      <c r="H608" s="271"/>
      <c r="I608" s="272"/>
      <c r="J608" s="272"/>
      <c r="K608" s="272"/>
      <c r="L608" s="272"/>
      <c r="M608" s="273"/>
      <c r="N608" s="117">
        <v>9.65</v>
      </c>
      <c r="O608" s="117">
        <v>10.35</v>
      </c>
      <c r="P608" s="117">
        <f t="shared" si="136"/>
        <v>10</v>
      </c>
      <c r="Q608" s="117">
        <f t="shared" si="137"/>
        <v>0.69999999999999929</v>
      </c>
      <c r="R608" s="87" t="s">
        <v>589</v>
      </c>
      <c r="S608" s="132">
        <v>1.12E-7</v>
      </c>
      <c r="T608" s="132">
        <f>S608/Q608</f>
        <v>1.6000000000000016E-7</v>
      </c>
      <c r="U608" s="118" t="s">
        <v>34</v>
      </c>
      <c r="V608" s="118" t="s">
        <v>34</v>
      </c>
      <c r="W608" s="133" t="s">
        <v>34</v>
      </c>
      <c r="X608" s="87" t="s">
        <v>274</v>
      </c>
      <c r="Y608" s="94" t="s">
        <v>275</v>
      </c>
    </row>
    <row r="609" spans="1:25">
      <c r="A609" s="263"/>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74"/>
    </row>
    <row r="610" spans="1:25">
      <c r="A610" s="241" t="s">
        <v>696</v>
      </c>
      <c r="B610" s="87" t="s">
        <v>697</v>
      </c>
      <c r="C610" s="134">
        <v>-69046.370574697256</v>
      </c>
      <c r="D610" s="134">
        <v>6420.5311341156757</v>
      </c>
      <c r="E610" s="87">
        <v>-99.1</v>
      </c>
      <c r="F610" s="131">
        <v>41213</v>
      </c>
      <c r="G610" s="131">
        <v>41213</v>
      </c>
      <c r="H610" s="265"/>
      <c r="I610" s="266"/>
      <c r="J610" s="266"/>
      <c r="K610" s="266"/>
      <c r="L610" s="266"/>
      <c r="M610" s="267"/>
      <c r="N610" s="117">
        <v>16.25</v>
      </c>
      <c r="O610" s="117">
        <v>16.95</v>
      </c>
      <c r="P610" s="117">
        <f t="shared" si="136"/>
        <v>16.600000000000001</v>
      </c>
      <c r="Q610" s="117">
        <f t="shared" si="137"/>
        <v>0.69999999999999929</v>
      </c>
      <c r="R610" s="87" t="s">
        <v>589</v>
      </c>
      <c r="S610" s="132">
        <v>1.33E-6</v>
      </c>
      <c r="T610" s="132">
        <f t="shared" ref="T610:T616" si="138">S610/Q610</f>
        <v>1.9000000000000019E-6</v>
      </c>
      <c r="U610" s="118" t="s">
        <v>34</v>
      </c>
      <c r="V610" s="118" t="s">
        <v>34</v>
      </c>
      <c r="W610" s="133" t="s">
        <v>34</v>
      </c>
      <c r="X610" s="87" t="s">
        <v>274</v>
      </c>
      <c r="Y610" s="94" t="s">
        <v>275</v>
      </c>
    </row>
    <row r="611" spans="1:25">
      <c r="A611" s="241"/>
      <c r="B611" s="87" t="s">
        <v>698</v>
      </c>
      <c r="C611" s="134">
        <v>-69046.370574697256</v>
      </c>
      <c r="D611" s="134">
        <v>6420.5311341156757</v>
      </c>
      <c r="E611" s="87">
        <v>-99.1</v>
      </c>
      <c r="F611" s="131">
        <v>41213</v>
      </c>
      <c r="G611" s="131">
        <v>41213</v>
      </c>
      <c r="H611" s="268"/>
      <c r="I611" s="269"/>
      <c r="J611" s="269"/>
      <c r="K611" s="269"/>
      <c r="L611" s="269"/>
      <c r="M611" s="270"/>
      <c r="N611" s="117">
        <v>13.15</v>
      </c>
      <c r="O611" s="117">
        <v>13.85</v>
      </c>
      <c r="P611" s="117">
        <f t="shared" si="136"/>
        <v>13.5</v>
      </c>
      <c r="Q611" s="117">
        <f t="shared" si="137"/>
        <v>0.69999999999999929</v>
      </c>
      <c r="R611" s="87" t="s">
        <v>589</v>
      </c>
      <c r="S611" s="132">
        <v>6.7899999999999999E-9</v>
      </c>
      <c r="T611" s="132">
        <f t="shared" si="138"/>
        <v>9.7000000000000091E-9</v>
      </c>
      <c r="U611" s="118" t="s">
        <v>34</v>
      </c>
      <c r="V611" s="118" t="s">
        <v>34</v>
      </c>
      <c r="W611" s="133" t="s">
        <v>34</v>
      </c>
      <c r="X611" s="87" t="s">
        <v>104</v>
      </c>
      <c r="Y611" s="87" t="s">
        <v>640</v>
      </c>
    </row>
    <row r="612" spans="1:25">
      <c r="A612" s="241"/>
      <c r="B612" s="87" t="s">
        <v>699</v>
      </c>
      <c r="C612" s="134">
        <v>-69046.370574697256</v>
      </c>
      <c r="D612" s="134">
        <v>6420.5311341156757</v>
      </c>
      <c r="E612" s="87">
        <v>-99.1</v>
      </c>
      <c r="F612" s="131">
        <v>41214</v>
      </c>
      <c r="G612" s="131">
        <v>41214</v>
      </c>
      <c r="H612" s="268"/>
      <c r="I612" s="269"/>
      <c r="J612" s="269"/>
      <c r="K612" s="269"/>
      <c r="L612" s="269"/>
      <c r="M612" s="270"/>
      <c r="N612" s="117">
        <v>14.5</v>
      </c>
      <c r="O612" s="117">
        <v>15.2</v>
      </c>
      <c r="P612" s="117">
        <f t="shared" si="136"/>
        <v>14.85</v>
      </c>
      <c r="Q612" s="117">
        <f t="shared" si="137"/>
        <v>0.69999999999999929</v>
      </c>
      <c r="R612" s="87" t="s">
        <v>589</v>
      </c>
      <c r="S612" s="132">
        <v>2.5600000000000001E-6</v>
      </c>
      <c r="T612" s="132">
        <f t="shared" si="138"/>
        <v>3.657142857142861E-6</v>
      </c>
      <c r="U612" s="118" t="s">
        <v>34</v>
      </c>
      <c r="V612" s="118" t="s">
        <v>34</v>
      </c>
      <c r="W612" s="133" t="s">
        <v>34</v>
      </c>
      <c r="X612" s="87" t="s">
        <v>274</v>
      </c>
      <c r="Y612" s="94" t="s">
        <v>275</v>
      </c>
    </row>
    <row r="613" spans="1:25">
      <c r="A613" s="241"/>
      <c r="B613" s="87" t="s">
        <v>700</v>
      </c>
      <c r="C613" s="134">
        <v>-69046.370574697256</v>
      </c>
      <c r="D613" s="134">
        <v>6420.5311341156757</v>
      </c>
      <c r="E613" s="87">
        <v>-99.1</v>
      </c>
      <c r="F613" s="131">
        <v>41215</v>
      </c>
      <c r="G613" s="131">
        <v>41215</v>
      </c>
      <c r="H613" s="268"/>
      <c r="I613" s="269"/>
      <c r="J613" s="269"/>
      <c r="K613" s="269"/>
      <c r="L613" s="269"/>
      <c r="M613" s="270"/>
      <c r="N613" s="117">
        <v>7.85</v>
      </c>
      <c r="O613" s="117">
        <v>8.5500000000000007</v>
      </c>
      <c r="P613" s="117">
        <f t="shared" si="136"/>
        <v>8.1999999999999993</v>
      </c>
      <c r="Q613" s="117">
        <f t="shared" si="137"/>
        <v>0.70000000000000107</v>
      </c>
      <c r="R613" s="87" t="s">
        <v>589</v>
      </c>
      <c r="S613" s="132">
        <v>5.3100000000000001E-9</v>
      </c>
      <c r="T613" s="132">
        <f t="shared" si="138"/>
        <v>7.585714285714274E-9</v>
      </c>
      <c r="U613" s="118" t="s">
        <v>34</v>
      </c>
      <c r="V613" s="118" t="s">
        <v>34</v>
      </c>
      <c r="W613" s="133" t="s">
        <v>34</v>
      </c>
      <c r="X613" s="87" t="s">
        <v>104</v>
      </c>
      <c r="Y613" s="87" t="s">
        <v>640</v>
      </c>
    </row>
    <row r="614" spans="1:25">
      <c r="A614" s="241"/>
      <c r="B614" s="87" t="s">
        <v>701</v>
      </c>
      <c r="C614" s="134">
        <v>-69046.370574697256</v>
      </c>
      <c r="D614" s="134">
        <v>6420.5311341156757</v>
      </c>
      <c r="E614" s="87">
        <v>-99.1</v>
      </c>
      <c r="F614" s="131">
        <v>41218</v>
      </c>
      <c r="G614" s="131">
        <v>41218</v>
      </c>
      <c r="H614" s="268"/>
      <c r="I614" s="269"/>
      <c r="J614" s="269"/>
      <c r="K614" s="269"/>
      <c r="L614" s="269"/>
      <c r="M614" s="270"/>
      <c r="N614" s="117">
        <v>22.4</v>
      </c>
      <c r="O614" s="117">
        <v>23.1</v>
      </c>
      <c r="P614" s="117">
        <f t="shared" si="136"/>
        <v>22.75</v>
      </c>
      <c r="Q614" s="117">
        <f t="shared" si="137"/>
        <v>0.70000000000000284</v>
      </c>
      <c r="R614" s="87" t="s">
        <v>589</v>
      </c>
      <c r="S614" s="132">
        <v>1.2099999999999999E-5</v>
      </c>
      <c r="T614" s="132">
        <f t="shared" si="138"/>
        <v>1.7285714285714216E-5</v>
      </c>
      <c r="U614" s="118" t="s">
        <v>34</v>
      </c>
      <c r="V614" s="118" t="s">
        <v>34</v>
      </c>
      <c r="W614" s="133" t="s">
        <v>34</v>
      </c>
      <c r="X614" s="87" t="s">
        <v>274</v>
      </c>
      <c r="Y614" s="94" t="s">
        <v>275</v>
      </c>
    </row>
    <row r="615" spans="1:25">
      <c r="A615" s="241"/>
      <c r="B615" s="87" t="s">
        <v>702</v>
      </c>
      <c r="C615" s="134">
        <v>-69046.370574697256</v>
      </c>
      <c r="D615" s="134">
        <v>6420.5311341156757</v>
      </c>
      <c r="E615" s="87">
        <v>-99.1</v>
      </c>
      <c r="F615" s="131">
        <v>41219</v>
      </c>
      <c r="G615" s="131">
        <v>41219</v>
      </c>
      <c r="H615" s="268"/>
      <c r="I615" s="269"/>
      <c r="J615" s="269"/>
      <c r="K615" s="269"/>
      <c r="L615" s="269"/>
      <c r="M615" s="270"/>
      <c r="N615" s="117">
        <v>23.55</v>
      </c>
      <c r="O615" s="117">
        <v>24.25</v>
      </c>
      <c r="P615" s="117">
        <f t="shared" si="136"/>
        <v>23.9</v>
      </c>
      <c r="Q615" s="117">
        <f t="shared" si="137"/>
        <v>0.69999999999999929</v>
      </c>
      <c r="R615" s="87" t="s">
        <v>589</v>
      </c>
      <c r="S615" s="132">
        <v>8.8800000000000001E-7</v>
      </c>
      <c r="T615" s="132">
        <f t="shared" si="138"/>
        <v>1.2685714285714299E-6</v>
      </c>
      <c r="U615" s="118" t="s">
        <v>34</v>
      </c>
      <c r="V615" s="118" t="s">
        <v>34</v>
      </c>
      <c r="W615" s="133" t="s">
        <v>34</v>
      </c>
      <c r="X615" s="87" t="s">
        <v>274</v>
      </c>
      <c r="Y615" s="94" t="s">
        <v>275</v>
      </c>
    </row>
    <row r="616" spans="1:25">
      <c r="A616" s="241"/>
      <c r="B616" s="87" t="s">
        <v>703</v>
      </c>
      <c r="C616" s="134">
        <v>-69046.370574697256</v>
      </c>
      <c r="D616" s="134">
        <v>6420.5311341156757</v>
      </c>
      <c r="E616" s="87">
        <v>-99.1</v>
      </c>
      <c r="F616" s="131">
        <v>41220</v>
      </c>
      <c r="G616" s="131">
        <v>41220</v>
      </c>
      <c r="H616" s="271"/>
      <c r="I616" s="272"/>
      <c r="J616" s="272"/>
      <c r="K616" s="272"/>
      <c r="L616" s="272"/>
      <c r="M616" s="273"/>
      <c r="N616" s="117">
        <v>21.1</v>
      </c>
      <c r="O616" s="117">
        <v>21.8</v>
      </c>
      <c r="P616" s="117">
        <f t="shared" si="136"/>
        <v>21.450000000000003</v>
      </c>
      <c r="Q616" s="117">
        <f t="shared" si="137"/>
        <v>0.69999999999999929</v>
      </c>
      <c r="R616" s="87" t="s">
        <v>589</v>
      </c>
      <c r="S616" s="132">
        <v>4.5200000000000002E-7</v>
      </c>
      <c r="T616" s="132">
        <f t="shared" si="138"/>
        <v>6.4571428571428643E-7</v>
      </c>
      <c r="U616" s="118" t="s">
        <v>34</v>
      </c>
      <c r="V616" s="118" t="s">
        <v>34</v>
      </c>
      <c r="W616" s="133" t="s">
        <v>34</v>
      </c>
      <c r="X616" s="87" t="s">
        <v>274</v>
      </c>
      <c r="Y616" s="94" t="s">
        <v>275</v>
      </c>
    </row>
    <row r="617" spans="1:25">
      <c r="A617" s="263"/>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74"/>
    </row>
    <row r="618" spans="1:25">
      <c r="A618" s="261" t="s">
        <v>704</v>
      </c>
      <c r="B618" s="87" t="s">
        <v>705</v>
      </c>
      <c r="C618" s="134">
        <v>-69053.046000000002</v>
      </c>
      <c r="D618" s="134">
        <v>6404.7849999999999</v>
      </c>
      <c r="E618" s="134">
        <v>-298.03800000000001</v>
      </c>
      <c r="F618" s="131">
        <v>41344</v>
      </c>
      <c r="G618" s="131">
        <v>41344</v>
      </c>
      <c r="H618" s="265"/>
      <c r="I618" s="266"/>
      <c r="J618" s="266"/>
      <c r="K618" s="266"/>
      <c r="L618" s="266"/>
      <c r="M618" s="267"/>
      <c r="N618" s="117">
        <v>17.5</v>
      </c>
      <c r="O618" s="117">
        <v>21.8</v>
      </c>
      <c r="P618" s="117">
        <f t="shared" ref="P618:P626" si="139">(N618+O618)/2</f>
        <v>19.649999999999999</v>
      </c>
      <c r="Q618" s="117">
        <f t="shared" ref="Q618:Q626" si="140">O618-N618</f>
        <v>4.3000000000000007</v>
      </c>
      <c r="R618" s="87" t="s">
        <v>706</v>
      </c>
      <c r="S618" s="132">
        <v>1.07E-8</v>
      </c>
      <c r="T618" s="132">
        <v>2.4883720930232556E-9</v>
      </c>
      <c r="U618" s="132" t="s">
        <v>609</v>
      </c>
      <c r="V618" s="132" t="s">
        <v>609</v>
      </c>
      <c r="W618" s="133">
        <v>58.86</v>
      </c>
      <c r="X618" s="87" t="s">
        <v>649</v>
      </c>
      <c r="Y618" s="87" t="s">
        <v>620</v>
      </c>
    </row>
    <row r="619" spans="1:25">
      <c r="A619" s="262"/>
      <c r="B619" s="87" t="s">
        <v>707</v>
      </c>
      <c r="C619" s="134">
        <v>-69053.046000000002</v>
      </c>
      <c r="D619" s="134">
        <v>6404.7849999999999</v>
      </c>
      <c r="E619" s="134">
        <v>-298.03800000000001</v>
      </c>
      <c r="F619" s="131">
        <v>41339</v>
      </c>
      <c r="G619" s="131">
        <v>41339</v>
      </c>
      <c r="H619" s="268"/>
      <c r="I619" s="269"/>
      <c r="J619" s="269"/>
      <c r="K619" s="269"/>
      <c r="L619" s="269"/>
      <c r="M619" s="270"/>
      <c r="N619" s="117">
        <v>22.5</v>
      </c>
      <c r="O619" s="117">
        <v>26.8</v>
      </c>
      <c r="P619" s="117">
        <f t="shared" si="139"/>
        <v>24.65</v>
      </c>
      <c r="Q619" s="117">
        <f t="shared" si="140"/>
        <v>4.3000000000000007</v>
      </c>
      <c r="R619" s="87" t="s">
        <v>706</v>
      </c>
      <c r="S619" s="132">
        <v>3.0599999999999999E-6</v>
      </c>
      <c r="T619" s="132">
        <v>7.1162790697674408E-7</v>
      </c>
      <c r="U619" s="132">
        <v>9.8800000000000006E-14</v>
      </c>
      <c r="V619" s="132">
        <v>2.3E-14</v>
      </c>
      <c r="W619" s="133">
        <v>47.64</v>
      </c>
      <c r="X619" s="87" t="s">
        <v>71</v>
      </c>
      <c r="Y619" s="87" t="s">
        <v>708</v>
      </c>
    </row>
    <row r="620" spans="1:25">
      <c r="A620" s="262"/>
      <c r="B620" s="87" t="s">
        <v>709</v>
      </c>
      <c r="C620" s="134">
        <v>-69053.046000000002</v>
      </c>
      <c r="D620" s="134">
        <v>6404.7849999999999</v>
      </c>
      <c r="E620" s="134">
        <v>-298.03800000000001</v>
      </c>
      <c r="F620" s="131">
        <v>41342</v>
      </c>
      <c r="G620" s="131">
        <v>41342</v>
      </c>
      <c r="H620" s="268"/>
      <c r="I620" s="269"/>
      <c r="J620" s="269"/>
      <c r="K620" s="269"/>
      <c r="L620" s="269"/>
      <c r="M620" s="270"/>
      <c r="N620" s="117">
        <v>27.5</v>
      </c>
      <c r="O620" s="117">
        <v>33.799999999999997</v>
      </c>
      <c r="P620" s="117">
        <f t="shared" si="139"/>
        <v>30.65</v>
      </c>
      <c r="Q620" s="117">
        <f t="shared" si="140"/>
        <v>6.2999999999999972</v>
      </c>
      <c r="R620" s="87" t="s">
        <v>706</v>
      </c>
      <c r="S620" s="132">
        <v>1.2299999999999999E-8</v>
      </c>
      <c r="T620" s="132">
        <v>1.9523809523809531E-9</v>
      </c>
      <c r="U620" s="132" t="s">
        <v>609</v>
      </c>
      <c r="V620" s="132" t="s">
        <v>609</v>
      </c>
      <c r="W620" s="133">
        <v>45.6</v>
      </c>
      <c r="X620" s="87" t="s">
        <v>649</v>
      </c>
      <c r="Y620" s="87" t="s">
        <v>620</v>
      </c>
    </row>
    <row r="621" spans="1:25">
      <c r="A621" s="262"/>
      <c r="B621" s="87" t="s">
        <v>710</v>
      </c>
      <c r="C621" s="134">
        <v>-69053.046000000002</v>
      </c>
      <c r="D621" s="134">
        <v>6404.7849999999999</v>
      </c>
      <c r="E621" s="134">
        <v>-298.03800000000001</v>
      </c>
      <c r="F621" s="131">
        <v>41338</v>
      </c>
      <c r="G621" s="131">
        <v>41339</v>
      </c>
      <c r="H621" s="268"/>
      <c r="I621" s="269"/>
      <c r="J621" s="269"/>
      <c r="K621" s="269"/>
      <c r="L621" s="269"/>
      <c r="M621" s="270"/>
      <c r="N621" s="117">
        <v>39</v>
      </c>
      <c r="O621" s="117">
        <v>43.3</v>
      </c>
      <c r="P621" s="117">
        <f t="shared" si="139"/>
        <v>41.15</v>
      </c>
      <c r="Q621" s="117">
        <f t="shared" si="140"/>
        <v>4.2999999999999972</v>
      </c>
      <c r="R621" s="87" t="s">
        <v>706</v>
      </c>
      <c r="S621" s="132">
        <v>6.3399999999999999E-7</v>
      </c>
      <c r="T621" s="132">
        <v>1.4744186046511638E-7</v>
      </c>
      <c r="U621" s="132">
        <v>1.2399999999999999E-38</v>
      </c>
      <c r="V621" s="132">
        <v>2.8800000000000002E-34</v>
      </c>
      <c r="W621" s="133">
        <v>79.25</v>
      </c>
      <c r="X621" s="87" t="s">
        <v>71</v>
      </c>
      <c r="Y621" s="87" t="s">
        <v>708</v>
      </c>
    </row>
    <row r="622" spans="1:25">
      <c r="A622" s="262"/>
      <c r="B622" s="87" t="s">
        <v>711</v>
      </c>
      <c r="C622" s="134">
        <v>-69053.046000000002</v>
      </c>
      <c r="D622" s="134">
        <v>6404.7849999999999</v>
      </c>
      <c r="E622" s="134">
        <v>-298.03800000000001</v>
      </c>
      <c r="F622" s="131">
        <v>41338</v>
      </c>
      <c r="G622" s="131">
        <v>41338</v>
      </c>
      <c r="H622" s="268"/>
      <c r="I622" s="269"/>
      <c r="J622" s="269"/>
      <c r="K622" s="269"/>
      <c r="L622" s="269"/>
      <c r="M622" s="270"/>
      <c r="N622" s="117">
        <v>46</v>
      </c>
      <c r="O622" s="117">
        <v>57.32</v>
      </c>
      <c r="P622" s="117">
        <f t="shared" si="139"/>
        <v>51.66</v>
      </c>
      <c r="Q622" s="117">
        <f t="shared" si="140"/>
        <v>11.32</v>
      </c>
      <c r="R622" s="87" t="s">
        <v>706</v>
      </c>
      <c r="S622" s="132">
        <v>1.85E-4</v>
      </c>
      <c r="T622" s="132">
        <v>1.6342756183745582E-5</v>
      </c>
      <c r="U622" s="132">
        <v>9.7799999999999997E-42</v>
      </c>
      <c r="V622" s="132">
        <v>8.6399999999999997E-43</v>
      </c>
      <c r="W622" s="133">
        <v>80.27</v>
      </c>
      <c r="X622" s="87" t="s">
        <v>274</v>
      </c>
      <c r="Y622" s="87" t="s">
        <v>712</v>
      </c>
    </row>
    <row r="623" spans="1:25">
      <c r="A623" s="262"/>
      <c r="B623" s="87" t="s">
        <v>713</v>
      </c>
      <c r="C623" s="134">
        <v>-69053.046000000002</v>
      </c>
      <c r="D623" s="134">
        <v>6404.7849999999999</v>
      </c>
      <c r="E623" s="134">
        <v>-298.03800000000001</v>
      </c>
      <c r="F623" s="131">
        <v>41388</v>
      </c>
      <c r="G623" s="131">
        <v>41389</v>
      </c>
      <c r="H623" s="268"/>
      <c r="I623" s="269"/>
      <c r="J623" s="269"/>
      <c r="K623" s="269"/>
      <c r="L623" s="269"/>
      <c r="M623" s="270"/>
      <c r="N623" s="117">
        <v>46</v>
      </c>
      <c r="O623" s="117">
        <v>60.3</v>
      </c>
      <c r="P623" s="117">
        <f t="shared" si="139"/>
        <v>53.15</v>
      </c>
      <c r="Q623" s="117">
        <f t="shared" si="140"/>
        <v>14.299999999999997</v>
      </c>
      <c r="R623" s="87" t="s">
        <v>706</v>
      </c>
      <c r="S623" s="132">
        <v>7.3399999999999998E-7</v>
      </c>
      <c r="T623" s="132">
        <v>5.1328671328671336E-8</v>
      </c>
      <c r="U623" s="132" t="s">
        <v>609</v>
      </c>
      <c r="V623" s="132" t="s">
        <v>609</v>
      </c>
      <c r="W623" s="133">
        <v>82.31</v>
      </c>
      <c r="X623" s="87" t="s">
        <v>618</v>
      </c>
      <c r="Y623" s="87" t="s">
        <v>620</v>
      </c>
    </row>
    <row r="624" spans="1:25">
      <c r="A624" s="262"/>
      <c r="B624" s="87" t="s">
        <v>714</v>
      </c>
      <c r="C624" s="134">
        <v>-69053.046000000002</v>
      </c>
      <c r="D624" s="134">
        <v>6404.7849999999999</v>
      </c>
      <c r="E624" s="134">
        <v>-298.03800000000001</v>
      </c>
      <c r="F624" s="131">
        <v>41387</v>
      </c>
      <c r="G624" s="131">
        <v>41388</v>
      </c>
      <c r="H624" s="268"/>
      <c r="I624" s="269"/>
      <c r="J624" s="269"/>
      <c r="K624" s="269"/>
      <c r="L624" s="269"/>
      <c r="M624" s="270"/>
      <c r="N624" s="117">
        <v>88</v>
      </c>
      <c r="O624" s="117">
        <v>90.3</v>
      </c>
      <c r="P624" s="117">
        <f t="shared" si="139"/>
        <v>89.15</v>
      </c>
      <c r="Q624" s="117">
        <f t="shared" si="140"/>
        <v>2.2999999999999972</v>
      </c>
      <c r="R624" s="87" t="s">
        <v>706</v>
      </c>
      <c r="S624" s="132">
        <v>2.5899999999999999E-5</v>
      </c>
      <c r="T624" s="132">
        <v>1.1260869565217404E-5</v>
      </c>
      <c r="U624" s="132">
        <v>1.5000000000000001E-20</v>
      </c>
      <c r="V624" s="132">
        <v>6.5400000000000001E-21</v>
      </c>
      <c r="W624" s="133">
        <v>85.37</v>
      </c>
      <c r="X624" s="87" t="s">
        <v>274</v>
      </c>
      <c r="Y624" s="87" t="s">
        <v>712</v>
      </c>
    </row>
    <row r="625" spans="1:25">
      <c r="A625" s="262"/>
      <c r="B625" s="87" t="s">
        <v>715</v>
      </c>
      <c r="C625" s="134">
        <v>-69053.046000000002</v>
      </c>
      <c r="D625" s="134">
        <v>6404.7849999999999</v>
      </c>
      <c r="E625" s="134">
        <v>-298.03800000000001</v>
      </c>
      <c r="F625" s="131">
        <v>41387</v>
      </c>
      <c r="G625" s="131">
        <v>41387</v>
      </c>
      <c r="H625" s="268"/>
      <c r="I625" s="269"/>
      <c r="J625" s="269"/>
      <c r="K625" s="269"/>
      <c r="L625" s="269"/>
      <c r="M625" s="270"/>
      <c r="N625" s="117">
        <v>91.5</v>
      </c>
      <c r="O625" s="117">
        <v>93.8</v>
      </c>
      <c r="P625" s="117">
        <f t="shared" si="139"/>
        <v>92.65</v>
      </c>
      <c r="Q625" s="117">
        <f t="shared" si="140"/>
        <v>2.2999999999999972</v>
      </c>
      <c r="R625" s="87" t="s">
        <v>706</v>
      </c>
      <c r="S625" s="132">
        <v>2.3199999999999999E-8</v>
      </c>
      <c r="T625" s="132">
        <v>1.0086956521739143E-8</v>
      </c>
      <c r="U625" s="132" t="s">
        <v>609</v>
      </c>
      <c r="V625" s="132" t="s">
        <v>609</v>
      </c>
      <c r="W625" s="133">
        <v>84.35</v>
      </c>
      <c r="X625" s="87" t="s">
        <v>618</v>
      </c>
      <c r="Y625" s="87" t="s">
        <v>620</v>
      </c>
    </row>
    <row r="626" spans="1:25">
      <c r="A626" s="275"/>
      <c r="B626" s="87" t="s">
        <v>716</v>
      </c>
      <c r="C626" s="134">
        <v>-69053.046000000002</v>
      </c>
      <c r="D626" s="134">
        <v>6404.7849999999999</v>
      </c>
      <c r="E626" s="134">
        <v>-298.03800000000001</v>
      </c>
      <c r="F626" s="131">
        <v>41387</v>
      </c>
      <c r="G626" s="131">
        <v>41387</v>
      </c>
      <c r="H626" s="271"/>
      <c r="I626" s="272"/>
      <c r="J626" s="272"/>
      <c r="K626" s="272"/>
      <c r="L626" s="272"/>
      <c r="M626" s="273"/>
      <c r="N626" s="117">
        <v>97</v>
      </c>
      <c r="O626" s="117">
        <v>106.36</v>
      </c>
      <c r="P626" s="117">
        <f t="shared" si="139"/>
        <v>101.68</v>
      </c>
      <c r="Q626" s="117">
        <f t="shared" si="140"/>
        <v>9.36</v>
      </c>
      <c r="R626" s="87" t="s">
        <v>706</v>
      </c>
      <c r="S626" s="132">
        <v>1.43E-7</v>
      </c>
      <c r="T626" s="132">
        <v>1.5277777777777778E-8</v>
      </c>
      <c r="U626" s="132" t="s">
        <v>609</v>
      </c>
      <c r="V626" s="132" t="s">
        <v>609</v>
      </c>
      <c r="W626" s="133">
        <v>84.35</v>
      </c>
      <c r="X626" s="87" t="s">
        <v>649</v>
      </c>
      <c r="Y626" s="87" t="s">
        <v>620</v>
      </c>
    </row>
    <row r="627" spans="1:25">
      <c r="A627" s="263"/>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74"/>
    </row>
    <row r="628" spans="1:25">
      <c r="A628" s="241" t="s">
        <v>717</v>
      </c>
      <c r="B628" s="87" t="s">
        <v>718</v>
      </c>
      <c r="C628" s="87">
        <v>-68949.2</v>
      </c>
      <c r="D628" s="87">
        <v>6464.2</v>
      </c>
      <c r="E628" s="87">
        <v>-297.8</v>
      </c>
      <c r="F628" s="131">
        <v>41323</v>
      </c>
      <c r="G628" s="131">
        <v>41324</v>
      </c>
      <c r="H628" s="265"/>
      <c r="I628" s="266"/>
      <c r="J628" s="266"/>
      <c r="K628" s="266"/>
      <c r="L628" s="266"/>
      <c r="M628" s="267"/>
      <c r="N628" s="117">
        <v>12.1</v>
      </c>
      <c r="O628" s="117">
        <v>18.899999999999999</v>
      </c>
      <c r="P628" s="117">
        <f t="shared" ref="P628:P698" si="141">(N628+O628)/2</f>
        <v>15.5</v>
      </c>
      <c r="Q628" s="117">
        <f t="shared" ref="Q628:Q698" si="142">O628-N628</f>
        <v>6.7999999999999989</v>
      </c>
      <c r="R628" s="87" t="s">
        <v>706</v>
      </c>
      <c r="S628" s="132">
        <v>1.7800000000000001E-7</v>
      </c>
      <c r="T628" s="132">
        <v>2.62E-8</v>
      </c>
      <c r="U628" s="132">
        <v>7.9500000000000004E-8</v>
      </c>
      <c r="V628" s="132">
        <v>1.1700000000000001E-8</v>
      </c>
      <c r="W628" s="133">
        <v>81.84880000000004</v>
      </c>
      <c r="X628" s="87" t="s">
        <v>71</v>
      </c>
      <c r="Y628" s="87" t="s">
        <v>134</v>
      </c>
    </row>
    <row r="629" spans="1:25">
      <c r="A629" s="241"/>
      <c r="B629" s="87" t="s">
        <v>719</v>
      </c>
      <c r="C629" s="87">
        <v>-68949.2</v>
      </c>
      <c r="D629" s="87">
        <v>6464.2</v>
      </c>
      <c r="E629" s="87">
        <v>-297.8</v>
      </c>
      <c r="F629" s="131">
        <v>41323</v>
      </c>
      <c r="G629" s="131">
        <v>41323</v>
      </c>
      <c r="H629" s="268"/>
      <c r="I629" s="269"/>
      <c r="J629" s="269"/>
      <c r="K629" s="269"/>
      <c r="L629" s="269"/>
      <c r="M629" s="270"/>
      <c r="N629" s="117">
        <v>37.1</v>
      </c>
      <c r="O629" s="117">
        <v>42.56</v>
      </c>
      <c r="P629" s="117">
        <f t="shared" si="141"/>
        <v>39.83</v>
      </c>
      <c r="Q629" s="117">
        <f t="shared" si="142"/>
        <v>5.4600000000000009</v>
      </c>
      <c r="R629" s="87" t="s">
        <v>706</v>
      </c>
      <c r="S629" s="132">
        <v>6.0100000000000005E-7</v>
      </c>
      <c r="T629" s="132">
        <v>1.1000000000000001E-7</v>
      </c>
      <c r="U629" s="132">
        <v>1.08E-15</v>
      </c>
      <c r="V629" s="132">
        <v>1.97E-16</v>
      </c>
      <c r="W629" s="133">
        <v>110.2002</v>
      </c>
      <c r="X629" s="87" t="s">
        <v>71</v>
      </c>
      <c r="Y629" s="87" t="s">
        <v>720</v>
      </c>
    </row>
    <row r="630" spans="1:25">
      <c r="A630" s="241"/>
      <c r="B630" s="87" t="s">
        <v>721</v>
      </c>
      <c r="C630" s="87">
        <v>-68949.2</v>
      </c>
      <c r="D630" s="87">
        <v>6464.2</v>
      </c>
      <c r="E630" s="87">
        <v>-297.8</v>
      </c>
      <c r="F630" s="131">
        <v>41323</v>
      </c>
      <c r="G630" s="131">
        <v>41323</v>
      </c>
      <c r="H630" s="268"/>
      <c r="I630" s="269"/>
      <c r="J630" s="269"/>
      <c r="K630" s="269"/>
      <c r="L630" s="269"/>
      <c r="M630" s="270"/>
      <c r="N630" s="117">
        <v>20.100000000000001</v>
      </c>
      <c r="O630" s="117">
        <v>36.1</v>
      </c>
      <c r="P630" s="117">
        <f t="shared" si="141"/>
        <v>28.1</v>
      </c>
      <c r="Q630" s="117">
        <f t="shared" si="142"/>
        <v>16</v>
      </c>
      <c r="R630" s="87" t="s">
        <v>706</v>
      </c>
      <c r="S630" s="132">
        <v>9.7800000000000002E-8</v>
      </c>
      <c r="T630" s="132">
        <v>6.1099999999999998E-9</v>
      </c>
      <c r="U630" s="132">
        <v>1.2100000000000001E-8</v>
      </c>
      <c r="V630" s="132">
        <v>7.5899999999999996E-10</v>
      </c>
      <c r="W630" s="133">
        <v>92.286199999999951</v>
      </c>
      <c r="X630" s="87" t="s">
        <v>35</v>
      </c>
      <c r="Y630" s="87" t="s">
        <v>42</v>
      </c>
    </row>
    <row r="631" spans="1:25">
      <c r="A631" s="241"/>
      <c r="B631" s="87" t="s">
        <v>722</v>
      </c>
      <c r="C631" s="87">
        <v>-68949.2</v>
      </c>
      <c r="D631" s="87">
        <v>6464.2</v>
      </c>
      <c r="E631" s="87">
        <v>-297.8</v>
      </c>
      <c r="F631" s="131">
        <v>41344</v>
      </c>
      <c r="G631" s="131">
        <v>41344</v>
      </c>
      <c r="H631" s="268"/>
      <c r="I631" s="269"/>
      <c r="J631" s="269"/>
      <c r="K631" s="269"/>
      <c r="L631" s="269"/>
      <c r="M631" s="270"/>
      <c r="N631" s="117">
        <v>44.2</v>
      </c>
      <c r="O631" s="117">
        <v>54.5</v>
      </c>
      <c r="P631" s="117">
        <f t="shared" si="141"/>
        <v>49.35</v>
      </c>
      <c r="Q631" s="117">
        <f t="shared" si="142"/>
        <v>10.299999999999997</v>
      </c>
      <c r="R631" s="87" t="s">
        <v>706</v>
      </c>
      <c r="S631" s="132">
        <v>8.65E-8</v>
      </c>
      <c r="T631" s="132">
        <v>8.4000000000000008E-9</v>
      </c>
      <c r="U631" s="132">
        <v>6.9299999999999999E-9</v>
      </c>
      <c r="V631" s="132">
        <v>6.7299999999999995E-10</v>
      </c>
      <c r="W631" s="133">
        <v>105.98739999999998</v>
      </c>
      <c r="X631" s="87" t="s">
        <v>652</v>
      </c>
      <c r="Y631" s="87" t="s">
        <v>720</v>
      </c>
    </row>
    <row r="632" spans="1:25">
      <c r="A632" s="241"/>
      <c r="B632" s="87" t="s">
        <v>723</v>
      </c>
      <c r="C632" s="87">
        <v>-68949.2</v>
      </c>
      <c r="D632" s="87">
        <v>6464.2</v>
      </c>
      <c r="E632" s="87">
        <v>-297.8</v>
      </c>
      <c r="F632" s="131">
        <v>41342</v>
      </c>
      <c r="G632" s="131">
        <v>41344</v>
      </c>
      <c r="H632" s="268"/>
      <c r="I632" s="269"/>
      <c r="J632" s="269"/>
      <c r="K632" s="269"/>
      <c r="L632" s="269"/>
      <c r="M632" s="270"/>
      <c r="N632" s="117">
        <v>53.2</v>
      </c>
      <c r="O632" s="117">
        <v>63.5</v>
      </c>
      <c r="P632" s="117">
        <f t="shared" si="141"/>
        <v>58.35</v>
      </c>
      <c r="Q632" s="117">
        <f t="shared" si="142"/>
        <v>10.299999999999997</v>
      </c>
      <c r="R632" s="87" t="s">
        <v>706</v>
      </c>
      <c r="S632" s="132">
        <v>4.9600000000000002E-9</v>
      </c>
      <c r="T632" s="132">
        <v>4.8199999999999999E-10</v>
      </c>
      <c r="U632" s="132">
        <v>4.4499999999999997E-4</v>
      </c>
      <c r="V632" s="132">
        <v>4.32E-5</v>
      </c>
      <c r="W632" s="133">
        <v>106.79199999999997</v>
      </c>
      <c r="X632" s="87" t="s">
        <v>652</v>
      </c>
      <c r="Y632" s="87" t="s">
        <v>42</v>
      </c>
    </row>
    <row r="633" spans="1:25">
      <c r="A633" s="241"/>
      <c r="B633" s="87" t="s">
        <v>724</v>
      </c>
      <c r="C633" s="87">
        <v>-68949.2</v>
      </c>
      <c r="D633" s="87">
        <v>6464.2</v>
      </c>
      <c r="E633" s="87">
        <v>-297.8</v>
      </c>
      <c r="F633" s="131">
        <v>41344</v>
      </c>
      <c r="G633" s="131">
        <v>41345</v>
      </c>
      <c r="H633" s="268"/>
      <c r="I633" s="269"/>
      <c r="J633" s="269"/>
      <c r="K633" s="269"/>
      <c r="L633" s="269"/>
      <c r="M633" s="270"/>
      <c r="N633" s="117">
        <v>65.2</v>
      </c>
      <c r="O633" s="117">
        <v>85.5</v>
      </c>
      <c r="P633" s="117">
        <f t="shared" si="141"/>
        <v>75.349999999999994</v>
      </c>
      <c r="Q633" s="117">
        <f t="shared" si="142"/>
        <v>20.299999999999997</v>
      </c>
      <c r="R633" s="87" t="s">
        <v>706</v>
      </c>
      <c r="S633" s="132">
        <v>1.9300000000000001E-8</v>
      </c>
      <c r="T633" s="132">
        <v>9.5299999999999991E-10</v>
      </c>
      <c r="U633" s="132">
        <v>1.73E-6</v>
      </c>
      <c r="V633" s="132">
        <v>8.5300000000000003E-8</v>
      </c>
      <c r="W633" s="133">
        <v>106.31020000000001</v>
      </c>
      <c r="X633" s="87" t="s">
        <v>652</v>
      </c>
      <c r="Y633" s="87" t="s">
        <v>42</v>
      </c>
    </row>
    <row r="634" spans="1:25">
      <c r="A634" s="241"/>
      <c r="B634" s="87" t="s">
        <v>725</v>
      </c>
      <c r="C634" s="87">
        <v>-68949.2</v>
      </c>
      <c r="D634" s="87">
        <v>6464.2</v>
      </c>
      <c r="E634" s="87">
        <v>-297.8</v>
      </c>
      <c r="F634" s="131">
        <v>41341</v>
      </c>
      <c r="G634" s="131">
        <v>41342</v>
      </c>
      <c r="H634" s="271"/>
      <c r="I634" s="272"/>
      <c r="J634" s="272"/>
      <c r="K634" s="272"/>
      <c r="L634" s="272"/>
      <c r="M634" s="273"/>
      <c r="N634" s="117">
        <v>105.2</v>
      </c>
      <c r="O634" s="117">
        <v>107</v>
      </c>
      <c r="P634" s="117">
        <f t="shared" si="141"/>
        <v>106.1</v>
      </c>
      <c r="Q634" s="117">
        <f t="shared" si="142"/>
        <v>1.7999999999999972</v>
      </c>
      <c r="R634" s="87" t="s">
        <v>706</v>
      </c>
      <c r="S634" s="132">
        <v>4.9100000000000004E-7</v>
      </c>
      <c r="T634" s="132">
        <v>2.7300000000000002E-7</v>
      </c>
      <c r="U634" s="132">
        <v>1.5799999999999999E-12</v>
      </c>
      <c r="V634" s="132">
        <v>8.7500000000000001E-13</v>
      </c>
      <c r="W634" s="133">
        <v>106.30240000000003</v>
      </c>
      <c r="X634" s="87" t="s">
        <v>726</v>
      </c>
      <c r="Y634" s="87" t="s">
        <v>720</v>
      </c>
    </row>
    <row r="635" spans="1:25">
      <c r="A635" s="33" t="s">
        <v>727</v>
      </c>
      <c r="B635" s="95"/>
      <c r="C635" s="96"/>
      <c r="D635" s="96"/>
      <c r="E635" s="96"/>
      <c r="F635" s="97"/>
      <c r="G635" s="97"/>
      <c r="H635" s="98"/>
      <c r="I635" s="98"/>
      <c r="J635" s="98"/>
      <c r="K635" s="98"/>
      <c r="L635" s="98"/>
      <c r="M635" s="98"/>
      <c r="N635" s="99"/>
      <c r="O635" s="99"/>
      <c r="P635" s="99"/>
      <c r="Q635" s="99"/>
      <c r="R635" s="100"/>
      <c r="S635" s="101"/>
      <c r="T635" s="101"/>
      <c r="U635" s="101"/>
      <c r="V635" s="101"/>
      <c r="W635" s="102"/>
      <c r="X635" s="95"/>
      <c r="Y635" s="9"/>
    </row>
    <row r="636" spans="1:25">
      <c r="A636" s="33" t="s">
        <v>136</v>
      </c>
      <c r="B636" s="103"/>
      <c r="C636" s="79"/>
      <c r="D636" s="79"/>
      <c r="E636" s="79"/>
      <c r="F636" s="104"/>
      <c r="G636" s="104"/>
      <c r="H636" s="98"/>
      <c r="I636" s="98"/>
      <c r="J636" s="98"/>
      <c r="K636" s="98"/>
      <c r="L636" s="98"/>
      <c r="M636" s="98"/>
      <c r="N636" s="105"/>
      <c r="O636" s="105"/>
      <c r="P636" s="105"/>
      <c r="Q636" s="105"/>
      <c r="R636" s="106"/>
      <c r="S636" s="107"/>
      <c r="T636" s="107"/>
      <c r="U636" s="107"/>
      <c r="V636" s="107"/>
      <c r="W636" s="98"/>
      <c r="X636" s="103"/>
      <c r="Y636" s="9"/>
    </row>
    <row r="637" spans="1:25">
      <c r="A637" s="33" t="s">
        <v>137</v>
      </c>
      <c r="B637" s="103"/>
      <c r="C637" s="79"/>
      <c r="D637" s="79"/>
      <c r="E637" s="79"/>
      <c r="F637" s="104"/>
      <c r="G637" s="104"/>
      <c r="H637" s="98"/>
      <c r="I637" s="98"/>
      <c r="J637" s="98"/>
      <c r="K637" s="98"/>
      <c r="L637" s="98"/>
      <c r="M637" s="98"/>
      <c r="N637" s="105"/>
      <c r="O637" s="105"/>
      <c r="P637" s="105"/>
      <c r="Q637" s="105"/>
      <c r="R637" s="106"/>
      <c r="S637" s="107"/>
      <c r="T637" s="107"/>
      <c r="U637" s="107"/>
      <c r="V637" s="107"/>
      <c r="W637" s="98"/>
      <c r="X637" s="103"/>
      <c r="Y637" s="9"/>
    </row>
    <row r="638" spans="1:25">
      <c r="A638" s="33" t="s">
        <v>138</v>
      </c>
      <c r="B638" s="103"/>
      <c r="C638" s="79"/>
      <c r="D638" s="79"/>
      <c r="E638" s="79"/>
      <c r="F638" s="104"/>
      <c r="G638" s="104"/>
      <c r="H638" s="98"/>
      <c r="I638" s="98"/>
      <c r="J638" s="98"/>
      <c r="K638" s="98"/>
      <c r="L638" s="98"/>
      <c r="M638" s="98"/>
      <c r="N638" s="105"/>
      <c r="O638" s="105"/>
      <c r="P638" s="105"/>
      <c r="Q638" s="105"/>
      <c r="R638" s="106"/>
      <c r="S638" s="107"/>
      <c r="T638" s="107"/>
      <c r="U638" s="107"/>
      <c r="V638" s="107"/>
      <c r="W638" s="98"/>
      <c r="X638" s="103"/>
      <c r="Y638" s="9"/>
    </row>
    <row r="639" spans="1:25">
      <c r="A639" s="33" t="s">
        <v>139</v>
      </c>
      <c r="B639" s="103"/>
      <c r="C639" s="79"/>
      <c r="D639" s="79"/>
      <c r="E639" s="79"/>
      <c r="F639" s="104"/>
      <c r="G639" s="104"/>
      <c r="H639" s="98"/>
      <c r="I639" s="98"/>
      <c r="J639" s="98"/>
      <c r="K639" s="98"/>
      <c r="L639" s="98"/>
      <c r="M639" s="98"/>
      <c r="N639" s="105"/>
      <c r="O639" s="105"/>
      <c r="P639" s="105"/>
      <c r="Q639" s="105"/>
      <c r="R639" s="106"/>
      <c r="S639" s="107"/>
      <c r="T639" s="107"/>
      <c r="U639" s="107"/>
      <c r="V639" s="107"/>
      <c r="W639" s="98"/>
      <c r="X639" s="103"/>
      <c r="Y639" s="9"/>
    </row>
    <row r="640" spans="1:25">
      <c r="A640" s="33" t="s">
        <v>140</v>
      </c>
      <c r="B640" s="103"/>
      <c r="C640" s="79"/>
      <c r="D640" s="79"/>
      <c r="E640" s="79"/>
      <c r="F640" s="104"/>
      <c r="G640" s="104"/>
      <c r="H640" s="98"/>
      <c r="I640" s="98"/>
      <c r="J640" s="98"/>
      <c r="K640" s="98"/>
      <c r="L640" s="98"/>
      <c r="M640" s="98"/>
      <c r="N640" s="105"/>
      <c r="O640" s="105"/>
      <c r="P640" s="105"/>
      <c r="Q640" s="105"/>
      <c r="R640" s="106"/>
      <c r="S640" s="107"/>
      <c r="T640" s="107"/>
      <c r="U640" s="107"/>
      <c r="V640" s="107"/>
      <c r="W640" s="98"/>
      <c r="X640" s="103"/>
      <c r="Y640" s="9"/>
    </row>
    <row r="641" spans="1:25">
      <c r="A641" s="33" t="s">
        <v>141</v>
      </c>
      <c r="B641" s="103"/>
      <c r="C641" s="79"/>
      <c r="D641" s="79"/>
      <c r="E641" s="79"/>
      <c r="F641" s="104"/>
      <c r="G641" s="104"/>
      <c r="H641" s="98"/>
      <c r="I641" s="98"/>
      <c r="J641" s="98"/>
      <c r="K641" s="98"/>
      <c r="L641" s="98"/>
      <c r="M641" s="98"/>
      <c r="N641" s="105"/>
      <c r="O641" s="105"/>
      <c r="P641" s="105"/>
      <c r="Q641" s="105"/>
      <c r="R641" s="106"/>
      <c r="S641" s="107"/>
      <c r="T641" s="107"/>
      <c r="U641" s="107"/>
      <c r="V641" s="107"/>
      <c r="W641" s="98"/>
      <c r="X641" s="103"/>
      <c r="Y641" s="9"/>
    </row>
    <row r="642" spans="1:25">
      <c r="A642" s="33" t="s">
        <v>142</v>
      </c>
      <c r="B642" s="103"/>
      <c r="C642" s="79"/>
      <c r="D642" s="79"/>
      <c r="E642" s="79"/>
      <c r="F642" s="104"/>
      <c r="G642" s="104"/>
      <c r="H642" s="98"/>
      <c r="I642" s="98"/>
      <c r="J642" s="98"/>
      <c r="K642" s="98"/>
      <c r="L642" s="98"/>
      <c r="M642" s="98"/>
      <c r="N642" s="105"/>
      <c r="O642" s="105"/>
      <c r="P642" s="105"/>
      <c r="Q642" s="105"/>
      <c r="R642" s="106"/>
      <c r="S642" s="107"/>
      <c r="T642" s="107"/>
      <c r="U642" s="107"/>
      <c r="V642" s="107"/>
      <c r="W642" s="98"/>
      <c r="X642" s="103"/>
      <c r="Y642" s="9"/>
    </row>
    <row r="643" spans="1:25">
      <c r="A643" s="33" t="s">
        <v>143</v>
      </c>
      <c r="B643" s="103"/>
      <c r="C643" s="79"/>
      <c r="D643" s="79"/>
      <c r="E643" s="79"/>
      <c r="F643" s="104"/>
      <c r="G643" s="104"/>
      <c r="H643" s="98"/>
      <c r="I643" s="98"/>
      <c r="J643" s="98"/>
      <c r="K643" s="98"/>
      <c r="L643" s="98"/>
      <c r="M643" s="98"/>
      <c r="N643" s="105"/>
      <c r="O643" s="105"/>
      <c r="P643" s="105"/>
      <c r="Q643" s="105"/>
      <c r="R643" s="106"/>
      <c r="S643" s="107"/>
      <c r="T643" s="107"/>
      <c r="U643" s="107"/>
      <c r="V643" s="107"/>
      <c r="W643" s="98"/>
      <c r="X643" s="103"/>
      <c r="Y643" s="9"/>
    </row>
    <row r="644" spans="1:25">
      <c r="A644" s="33" t="s">
        <v>144</v>
      </c>
      <c r="B644" s="103"/>
      <c r="C644" s="79"/>
      <c r="D644" s="79"/>
      <c r="E644" s="79"/>
      <c r="F644" s="104"/>
      <c r="G644" s="104"/>
      <c r="H644" s="98"/>
      <c r="I644" s="98"/>
      <c r="J644" s="98"/>
      <c r="K644" s="98"/>
      <c r="L644" s="98"/>
      <c r="M644" s="98"/>
      <c r="N644" s="105"/>
      <c r="O644" s="105"/>
      <c r="P644" s="105"/>
      <c r="Q644" s="105"/>
      <c r="R644" s="106"/>
      <c r="S644" s="107"/>
      <c r="T644" s="107"/>
      <c r="U644" s="107"/>
      <c r="V644" s="107"/>
      <c r="W644" s="98"/>
      <c r="X644" s="103"/>
      <c r="Y644" s="9"/>
    </row>
    <row r="645" spans="1:25">
      <c r="A645" s="108" t="s">
        <v>145</v>
      </c>
      <c r="B645" s="103"/>
      <c r="C645" s="79"/>
      <c r="D645" s="79"/>
      <c r="E645" s="79"/>
      <c r="F645" s="104"/>
      <c r="G645" s="104"/>
      <c r="H645" s="98"/>
      <c r="I645" s="98"/>
      <c r="J645" s="98"/>
      <c r="K645" s="98"/>
      <c r="L645" s="98"/>
      <c r="M645" s="98"/>
      <c r="N645" s="105"/>
      <c r="O645" s="105"/>
      <c r="P645" s="105"/>
      <c r="Q645" s="105"/>
      <c r="R645" s="106"/>
      <c r="S645" s="107"/>
      <c r="T645" s="107"/>
      <c r="U645" s="107"/>
      <c r="V645" s="107"/>
      <c r="W645" s="98"/>
      <c r="X645" s="103"/>
      <c r="Y645" s="9"/>
    </row>
    <row r="646" spans="1:25">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row>
    <row r="647" spans="1:25" ht="30" customHeight="1">
      <c r="A647" s="232" t="s">
        <v>2</v>
      </c>
      <c r="B647" s="236" t="s">
        <v>3</v>
      </c>
      <c r="C647" s="236" t="s">
        <v>4</v>
      </c>
      <c r="D647" s="232"/>
      <c r="E647" s="232"/>
      <c r="F647" s="237" t="s">
        <v>5</v>
      </c>
      <c r="G647" s="237"/>
      <c r="H647" s="238" t="s">
        <v>6</v>
      </c>
      <c r="I647" s="238"/>
      <c r="J647" s="238"/>
      <c r="K647" s="238"/>
      <c r="L647" s="238"/>
      <c r="M647" s="238"/>
      <c r="N647" s="232"/>
      <c r="O647" s="232"/>
      <c r="P647" s="232"/>
      <c r="Q647" s="239" t="s">
        <v>7</v>
      </c>
      <c r="R647" s="236" t="s">
        <v>8</v>
      </c>
      <c r="S647" s="259" t="s">
        <v>9</v>
      </c>
      <c r="T647" s="260"/>
      <c r="U647" s="260"/>
      <c r="V647" s="260"/>
      <c r="W647" s="260"/>
      <c r="X647" s="236" t="s">
        <v>10</v>
      </c>
      <c r="Y647" s="236" t="s">
        <v>11</v>
      </c>
    </row>
    <row r="648" spans="1:25" ht="15" thickBot="1">
      <c r="A648" s="235"/>
      <c r="B648" s="235"/>
      <c r="C648" s="109" t="s">
        <v>12</v>
      </c>
      <c r="D648" s="109" t="s">
        <v>13</v>
      </c>
      <c r="E648" s="109" t="s">
        <v>14</v>
      </c>
      <c r="F648" s="110" t="s">
        <v>15</v>
      </c>
      <c r="G648" s="110" t="s">
        <v>16</v>
      </c>
      <c r="H648" s="111" t="s">
        <v>17</v>
      </c>
      <c r="I648" s="111" t="s">
        <v>18</v>
      </c>
      <c r="J648" s="111" t="s">
        <v>19</v>
      </c>
      <c r="K648" s="111" t="s">
        <v>20</v>
      </c>
      <c r="L648" s="111" t="s">
        <v>21</v>
      </c>
      <c r="M648" s="111" t="s">
        <v>22</v>
      </c>
      <c r="N648" s="112" t="s">
        <v>23</v>
      </c>
      <c r="O648" s="112" t="s">
        <v>24</v>
      </c>
      <c r="P648" s="112" t="s">
        <v>25</v>
      </c>
      <c r="Q648" s="240"/>
      <c r="R648" s="235"/>
      <c r="S648" s="113" t="s">
        <v>26</v>
      </c>
      <c r="T648" s="113" t="s">
        <v>27</v>
      </c>
      <c r="U648" s="113" t="s">
        <v>28</v>
      </c>
      <c r="V648" s="113" t="s">
        <v>29</v>
      </c>
      <c r="W648" s="111" t="s">
        <v>30</v>
      </c>
      <c r="X648" s="235"/>
      <c r="Y648" s="235"/>
    </row>
    <row r="649" spans="1:25" ht="17.25" thickTop="1">
      <c r="A649" s="241" t="s">
        <v>728</v>
      </c>
      <c r="B649" s="87" t="s">
        <v>729</v>
      </c>
      <c r="C649" s="130">
        <v>-69048.731</v>
      </c>
      <c r="D649" s="130">
        <v>6419.4409999999998</v>
      </c>
      <c r="E649" s="130">
        <v>-99.1</v>
      </c>
      <c r="F649" s="132" t="s">
        <v>609</v>
      </c>
      <c r="G649" s="132" t="s">
        <v>609</v>
      </c>
      <c r="H649" s="278"/>
      <c r="I649" s="279"/>
      <c r="J649" s="279"/>
      <c r="K649" s="279"/>
      <c r="L649" s="279"/>
      <c r="M649" s="279"/>
      <c r="N649" s="117">
        <v>20.93</v>
      </c>
      <c r="O649" s="117">
        <v>22.55</v>
      </c>
      <c r="P649" s="117">
        <f t="shared" ref="P649:P674" si="143">(N649+O649)/2</f>
        <v>21.740000000000002</v>
      </c>
      <c r="Q649" s="117">
        <f t="shared" ref="Q649:Q674" si="144">O649-N649</f>
        <v>1.620000000000001</v>
      </c>
      <c r="R649" s="87" t="s">
        <v>589</v>
      </c>
      <c r="S649" s="132">
        <v>1.9300000000000002E-6</v>
      </c>
      <c r="T649" s="132">
        <f t="shared" ref="T649:T674" si="145">S649/Q649</f>
        <v>1.1913580246913573E-6</v>
      </c>
      <c r="U649" s="132" t="s">
        <v>609</v>
      </c>
      <c r="V649" s="132" t="s">
        <v>609</v>
      </c>
      <c r="W649" s="133">
        <v>50.306000000000012</v>
      </c>
      <c r="X649" s="132" t="s">
        <v>609</v>
      </c>
      <c r="Y649" s="132" t="s">
        <v>609</v>
      </c>
    </row>
    <row r="650" spans="1:25" ht="16.5">
      <c r="A650" s="241"/>
      <c r="B650" s="87" t="s">
        <v>730</v>
      </c>
      <c r="C650" s="130">
        <v>-69048.731</v>
      </c>
      <c r="D650" s="130">
        <v>6419.4409999999998</v>
      </c>
      <c r="E650" s="130">
        <v>-99.1</v>
      </c>
      <c r="F650" s="132" t="s">
        <v>609</v>
      </c>
      <c r="G650" s="132" t="s">
        <v>609</v>
      </c>
      <c r="H650" s="280"/>
      <c r="I650" s="281"/>
      <c r="J650" s="281"/>
      <c r="K650" s="281"/>
      <c r="L650" s="281"/>
      <c r="M650" s="281"/>
      <c r="N650" s="117">
        <v>20.93</v>
      </c>
      <c r="O650" s="117">
        <v>21.6</v>
      </c>
      <c r="P650" s="117">
        <f t="shared" si="143"/>
        <v>21.265000000000001</v>
      </c>
      <c r="Q650" s="117">
        <f t="shared" si="144"/>
        <v>0.67000000000000171</v>
      </c>
      <c r="R650" s="87" t="s">
        <v>589</v>
      </c>
      <c r="S650" s="132">
        <v>2.3300000000000001E-7</v>
      </c>
      <c r="T650" s="132">
        <f t="shared" si="145"/>
        <v>3.4776119402984989E-7</v>
      </c>
      <c r="U650" s="132" t="s">
        <v>609</v>
      </c>
      <c r="V650" s="132" t="s">
        <v>609</v>
      </c>
      <c r="W650" s="133">
        <v>51.325999999999993</v>
      </c>
      <c r="X650" s="132" t="s">
        <v>609</v>
      </c>
      <c r="Y650" s="132" t="s">
        <v>609</v>
      </c>
    </row>
    <row r="651" spans="1:25" ht="16.5">
      <c r="A651" s="241"/>
      <c r="B651" s="87" t="s">
        <v>731</v>
      </c>
      <c r="C651" s="130">
        <v>-69048.731</v>
      </c>
      <c r="D651" s="130">
        <v>6419.4409999999998</v>
      </c>
      <c r="E651" s="130">
        <v>-99.1</v>
      </c>
      <c r="F651" s="132" t="s">
        <v>609</v>
      </c>
      <c r="G651" s="132" t="s">
        <v>609</v>
      </c>
      <c r="H651" s="280"/>
      <c r="I651" s="281"/>
      <c r="J651" s="281"/>
      <c r="K651" s="281"/>
      <c r="L651" s="281"/>
      <c r="M651" s="281"/>
      <c r="N651" s="117">
        <v>20.73</v>
      </c>
      <c r="O651" s="117">
        <v>21.4</v>
      </c>
      <c r="P651" s="117">
        <f t="shared" si="143"/>
        <v>21.064999999999998</v>
      </c>
      <c r="Q651" s="117">
        <f t="shared" si="144"/>
        <v>0.66999999999999815</v>
      </c>
      <c r="R651" s="87" t="s">
        <v>589</v>
      </c>
      <c r="S651" s="132">
        <v>2.2999999999999999E-7</v>
      </c>
      <c r="T651" s="132">
        <f t="shared" si="145"/>
        <v>3.4328358208955315E-7</v>
      </c>
      <c r="U651" s="132" t="s">
        <v>609</v>
      </c>
      <c r="V651" s="132" t="s">
        <v>609</v>
      </c>
      <c r="W651" s="133">
        <v>53.058999999999997</v>
      </c>
      <c r="X651" s="132" t="s">
        <v>609</v>
      </c>
      <c r="Y651" s="132" t="s">
        <v>609</v>
      </c>
    </row>
    <row r="652" spans="1:25" ht="16.5">
      <c r="A652" s="241"/>
      <c r="B652" s="87" t="s">
        <v>732</v>
      </c>
      <c r="C652" s="130">
        <v>-69048.731</v>
      </c>
      <c r="D652" s="130">
        <v>6419.4409999999998</v>
      </c>
      <c r="E652" s="130">
        <v>-99.1</v>
      </c>
      <c r="F652" s="132" t="s">
        <v>609</v>
      </c>
      <c r="G652" s="132" t="s">
        <v>609</v>
      </c>
      <c r="H652" s="280"/>
      <c r="I652" s="281"/>
      <c r="J652" s="281"/>
      <c r="K652" s="281"/>
      <c r="L652" s="281"/>
      <c r="M652" s="281"/>
      <c r="N652" s="117">
        <v>20.53</v>
      </c>
      <c r="O652" s="117">
        <v>21.2</v>
      </c>
      <c r="P652" s="117">
        <f t="shared" si="143"/>
        <v>20.865000000000002</v>
      </c>
      <c r="Q652" s="117">
        <f t="shared" si="144"/>
        <v>0.66999999999999815</v>
      </c>
      <c r="R652" s="87" t="s">
        <v>589</v>
      </c>
      <c r="S652" s="132">
        <v>2.2999999999999999E-7</v>
      </c>
      <c r="T652" s="132">
        <f t="shared" si="145"/>
        <v>3.4328358208955315E-7</v>
      </c>
      <c r="U652" s="132" t="s">
        <v>609</v>
      </c>
      <c r="V652" s="132" t="s">
        <v>609</v>
      </c>
      <c r="W652" s="133">
        <f>152.31-99.1</f>
        <v>53.210000000000008</v>
      </c>
      <c r="X652" s="132" t="s">
        <v>609</v>
      </c>
      <c r="Y652" s="132" t="s">
        <v>609</v>
      </c>
    </row>
    <row r="653" spans="1:25" ht="16.5">
      <c r="A653" s="241"/>
      <c r="B653" s="87" t="s">
        <v>733</v>
      </c>
      <c r="C653" s="130">
        <v>-69048.731</v>
      </c>
      <c r="D653" s="130">
        <v>6419.4409999999998</v>
      </c>
      <c r="E653" s="130">
        <v>-99.1</v>
      </c>
      <c r="F653" s="132" t="s">
        <v>609</v>
      </c>
      <c r="G653" s="132" t="s">
        <v>609</v>
      </c>
      <c r="H653" s="280"/>
      <c r="I653" s="281"/>
      <c r="J653" s="281"/>
      <c r="K653" s="281"/>
      <c r="L653" s="281"/>
      <c r="M653" s="281"/>
      <c r="N653" s="117">
        <v>20.03</v>
      </c>
      <c r="O653" s="117">
        <v>20.7</v>
      </c>
      <c r="P653" s="117">
        <f t="shared" si="143"/>
        <v>20.365000000000002</v>
      </c>
      <c r="Q653" s="117">
        <f t="shared" si="144"/>
        <v>0.66999999999999815</v>
      </c>
      <c r="R653" s="87" t="s">
        <v>589</v>
      </c>
      <c r="S653" s="132">
        <v>1.44E-9</v>
      </c>
      <c r="T653" s="132">
        <f t="shared" si="145"/>
        <v>2.1492537313432897E-9</v>
      </c>
      <c r="U653" s="132" t="s">
        <v>609</v>
      </c>
      <c r="V653" s="132" t="s">
        <v>609</v>
      </c>
      <c r="W653" s="133">
        <f>152.31-99.1</f>
        <v>53.210000000000008</v>
      </c>
      <c r="X653" s="132" t="s">
        <v>609</v>
      </c>
      <c r="Y653" s="132" t="s">
        <v>609</v>
      </c>
    </row>
    <row r="654" spans="1:25" ht="16.5">
      <c r="A654" s="241"/>
      <c r="B654" s="87" t="s">
        <v>734</v>
      </c>
      <c r="C654" s="130">
        <v>-69048.731</v>
      </c>
      <c r="D654" s="130">
        <v>6419.4409999999998</v>
      </c>
      <c r="E654" s="130">
        <v>-99.1</v>
      </c>
      <c r="F654" s="132" t="s">
        <v>609</v>
      </c>
      <c r="G654" s="132" t="s">
        <v>609</v>
      </c>
      <c r="H654" s="280"/>
      <c r="I654" s="281"/>
      <c r="J654" s="281"/>
      <c r="K654" s="281"/>
      <c r="L654" s="281"/>
      <c r="M654" s="281"/>
      <c r="N654" s="117">
        <v>17.73</v>
      </c>
      <c r="O654" s="117">
        <v>18.399999999999999</v>
      </c>
      <c r="P654" s="117">
        <f t="shared" si="143"/>
        <v>18.064999999999998</v>
      </c>
      <c r="Q654" s="117">
        <f t="shared" si="144"/>
        <v>0.66999999999999815</v>
      </c>
      <c r="R654" s="87" t="s">
        <v>589</v>
      </c>
      <c r="S654" s="132">
        <v>3.3099999999999999E-7</v>
      </c>
      <c r="T654" s="132">
        <f t="shared" si="145"/>
        <v>4.9402985074627004E-7</v>
      </c>
      <c r="U654" s="132" t="s">
        <v>609</v>
      </c>
      <c r="V654" s="132" t="s">
        <v>609</v>
      </c>
      <c r="W654" s="133">
        <v>53.039999999999992</v>
      </c>
      <c r="X654" s="132" t="s">
        <v>609</v>
      </c>
      <c r="Y654" s="132" t="s">
        <v>609</v>
      </c>
    </row>
    <row r="655" spans="1:25" ht="16.5">
      <c r="A655" s="241"/>
      <c r="B655" s="87" t="s">
        <v>735</v>
      </c>
      <c r="C655" s="130">
        <v>-69048.731</v>
      </c>
      <c r="D655" s="130">
        <v>6419.4409999999998</v>
      </c>
      <c r="E655" s="130">
        <v>-99.1</v>
      </c>
      <c r="F655" s="132" t="s">
        <v>609</v>
      </c>
      <c r="G655" s="132" t="s">
        <v>609</v>
      </c>
      <c r="H655" s="280"/>
      <c r="I655" s="281"/>
      <c r="J655" s="281"/>
      <c r="K655" s="281"/>
      <c r="L655" s="281"/>
      <c r="M655" s="281"/>
      <c r="N655" s="117">
        <v>18.03</v>
      </c>
      <c r="O655" s="117">
        <v>18.7</v>
      </c>
      <c r="P655" s="117">
        <f t="shared" si="143"/>
        <v>18.365000000000002</v>
      </c>
      <c r="Q655" s="117">
        <f t="shared" si="144"/>
        <v>0.66999999999999815</v>
      </c>
      <c r="R655" s="87" t="s">
        <v>589</v>
      </c>
      <c r="S655" s="132">
        <v>1.8699999999999999E-7</v>
      </c>
      <c r="T655" s="132">
        <f t="shared" si="145"/>
        <v>2.7910447761194106E-7</v>
      </c>
      <c r="U655" s="132" t="s">
        <v>609</v>
      </c>
      <c r="V655" s="132" t="s">
        <v>609</v>
      </c>
      <c r="W655" s="133">
        <v>52.960000000000008</v>
      </c>
      <c r="X655" s="132" t="s">
        <v>609</v>
      </c>
      <c r="Y655" s="132" t="s">
        <v>609</v>
      </c>
    </row>
    <row r="656" spans="1:25" ht="16.5">
      <c r="A656" s="241"/>
      <c r="B656" s="87" t="s">
        <v>736</v>
      </c>
      <c r="C656" s="130">
        <v>-69048.731</v>
      </c>
      <c r="D656" s="130">
        <v>6419.4409999999998</v>
      </c>
      <c r="E656" s="130">
        <v>-99.1</v>
      </c>
      <c r="F656" s="132" t="s">
        <v>609</v>
      </c>
      <c r="G656" s="132" t="s">
        <v>609</v>
      </c>
      <c r="H656" s="280"/>
      <c r="I656" s="281"/>
      <c r="J656" s="281"/>
      <c r="K656" s="281"/>
      <c r="L656" s="281"/>
      <c r="M656" s="281"/>
      <c r="N656" s="117">
        <v>18.329999999999998</v>
      </c>
      <c r="O656" s="117">
        <v>19</v>
      </c>
      <c r="P656" s="117">
        <f t="shared" si="143"/>
        <v>18.664999999999999</v>
      </c>
      <c r="Q656" s="117">
        <f t="shared" si="144"/>
        <v>0.67000000000000171</v>
      </c>
      <c r="R656" s="87" t="s">
        <v>589</v>
      </c>
      <c r="S656" s="132">
        <v>1.44E-9</v>
      </c>
      <c r="T656" s="132">
        <f t="shared" si="145"/>
        <v>2.1492537313432781E-9</v>
      </c>
      <c r="U656" s="132" t="s">
        <v>609</v>
      </c>
      <c r="V656" s="132" t="s">
        <v>609</v>
      </c>
      <c r="W656" s="133">
        <v>52.730000000000018</v>
      </c>
      <c r="X656" s="132" t="s">
        <v>609</v>
      </c>
      <c r="Y656" s="132" t="s">
        <v>609</v>
      </c>
    </row>
    <row r="657" spans="1:25" ht="16.5">
      <c r="A657" s="241"/>
      <c r="B657" s="87" t="s">
        <v>737</v>
      </c>
      <c r="C657" s="130">
        <v>-69048.731</v>
      </c>
      <c r="D657" s="130">
        <v>6419.4409999999998</v>
      </c>
      <c r="E657" s="130">
        <v>-99.1</v>
      </c>
      <c r="F657" s="132" t="s">
        <v>609</v>
      </c>
      <c r="G657" s="132" t="s">
        <v>609</v>
      </c>
      <c r="H657" s="280"/>
      <c r="I657" s="281"/>
      <c r="J657" s="281"/>
      <c r="K657" s="281"/>
      <c r="L657" s="281"/>
      <c r="M657" s="281"/>
      <c r="N657" s="117">
        <v>17.53</v>
      </c>
      <c r="O657" s="117">
        <v>18.2</v>
      </c>
      <c r="P657" s="117">
        <f t="shared" si="143"/>
        <v>17.865000000000002</v>
      </c>
      <c r="Q657" s="117">
        <f t="shared" si="144"/>
        <v>0.66999999999999815</v>
      </c>
      <c r="R657" s="87" t="s">
        <v>589</v>
      </c>
      <c r="S657" s="132">
        <v>3.1699999999999999E-7</v>
      </c>
      <c r="T657" s="132">
        <f t="shared" si="145"/>
        <v>4.7313432835821027E-7</v>
      </c>
      <c r="U657" s="132" t="s">
        <v>609</v>
      </c>
      <c r="V657" s="132" t="s">
        <v>609</v>
      </c>
      <c r="W657" s="133">
        <v>52.94</v>
      </c>
      <c r="X657" s="132" t="s">
        <v>609</v>
      </c>
      <c r="Y657" s="132" t="s">
        <v>609</v>
      </c>
    </row>
    <row r="658" spans="1:25" ht="16.5">
      <c r="A658" s="241"/>
      <c r="B658" s="87" t="s">
        <v>738</v>
      </c>
      <c r="C658" s="130">
        <v>-69048.731</v>
      </c>
      <c r="D658" s="130">
        <v>6419.4409999999998</v>
      </c>
      <c r="E658" s="130">
        <v>-99.1</v>
      </c>
      <c r="F658" s="132" t="s">
        <v>609</v>
      </c>
      <c r="G658" s="132" t="s">
        <v>609</v>
      </c>
      <c r="H658" s="280"/>
      <c r="I658" s="281"/>
      <c r="J658" s="281"/>
      <c r="K658" s="281"/>
      <c r="L658" s="281"/>
      <c r="M658" s="281"/>
      <c r="N658" s="117">
        <v>17.329999999999998</v>
      </c>
      <c r="O658" s="117">
        <v>18</v>
      </c>
      <c r="P658" s="117">
        <f t="shared" si="143"/>
        <v>17.664999999999999</v>
      </c>
      <c r="Q658" s="117">
        <f t="shared" si="144"/>
        <v>0.67000000000000171</v>
      </c>
      <c r="R658" s="87" t="s">
        <v>589</v>
      </c>
      <c r="S658" s="132">
        <v>1.7499999999999999E-7</v>
      </c>
      <c r="T658" s="132">
        <f t="shared" si="145"/>
        <v>2.6119402985074557E-7</v>
      </c>
      <c r="U658" s="132" t="s">
        <v>609</v>
      </c>
      <c r="V658" s="132" t="s">
        <v>609</v>
      </c>
      <c r="W658" s="133">
        <v>51.41</v>
      </c>
      <c r="X658" s="132" t="s">
        <v>609</v>
      </c>
      <c r="Y658" s="132" t="s">
        <v>609</v>
      </c>
    </row>
    <row r="659" spans="1:25" ht="16.5">
      <c r="A659" s="241"/>
      <c r="B659" s="87" t="s">
        <v>739</v>
      </c>
      <c r="C659" s="130">
        <v>-69048.731</v>
      </c>
      <c r="D659" s="130">
        <v>6419.4409999999998</v>
      </c>
      <c r="E659" s="130">
        <v>-99.1</v>
      </c>
      <c r="F659" s="132" t="s">
        <v>609</v>
      </c>
      <c r="G659" s="132" t="s">
        <v>609</v>
      </c>
      <c r="H659" s="280"/>
      <c r="I659" s="281"/>
      <c r="J659" s="281"/>
      <c r="K659" s="281"/>
      <c r="L659" s="281"/>
      <c r="M659" s="281"/>
      <c r="N659" s="117">
        <v>17.13</v>
      </c>
      <c r="O659" s="117">
        <v>17.8</v>
      </c>
      <c r="P659" s="117">
        <f t="shared" si="143"/>
        <v>17.465</v>
      </c>
      <c r="Q659" s="117">
        <f t="shared" si="144"/>
        <v>0.67000000000000171</v>
      </c>
      <c r="R659" s="87" t="s">
        <v>589</v>
      </c>
      <c r="S659" s="132">
        <v>1.6500000000000001E-7</v>
      </c>
      <c r="T659" s="132">
        <f t="shared" si="145"/>
        <v>2.4626865671641728E-7</v>
      </c>
      <c r="U659" s="132" t="s">
        <v>609</v>
      </c>
      <c r="V659" s="132" t="s">
        <v>609</v>
      </c>
      <c r="W659" s="133">
        <v>51.31</v>
      </c>
      <c r="X659" s="132" t="s">
        <v>609</v>
      </c>
      <c r="Y659" s="132" t="s">
        <v>609</v>
      </c>
    </row>
    <row r="660" spans="1:25" ht="16.5">
      <c r="A660" s="241"/>
      <c r="B660" s="87" t="s">
        <v>740</v>
      </c>
      <c r="C660" s="130">
        <v>-69048.731</v>
      </c>
      <c r="D660" s="130">
        <v>6419.4409999999998</v>
      </c>
      <c r="E660" s="130">
        <v>-99.1</v>
      </c>
      <c r="F660" s="132" t="s">
        <v>609</v>
      </c>
      <c r="G660" s="132" t="s">
        <v>609</v>
      </c>
      <c r="H660" s="280"/>
      <c r="I660" s="281"/>
      <c r="J660" s="281"/>
      <c r="K660" s="281"/>
      <c r="L660" s="281"/>
      <c r="M660" s="281"/>
      <c r="N660" s="117">
        <v>14.93</v>
      </c>
      <c r="O660" s="117">
        <v>15.6</v>
      </c>
      <c r="P660" s="117">
        <f t="shared" si="143"/>
        <v>15.265000000000001</v>
      </c>
      <c r="Q660" s="117">
        <f t="shared" si="144"/>
        <v>0.66999999999999993</v>
      </c>
      <c r="R660" s="87" t="s">
        <v>589</v>
      </c>
      <c r="S660" s="132">
        <v>1.9000000000000001E-9</v>
      </c>
      <c r="T660" s="132">
        <f t="shared" si="145"/>
        <v>2.8358208955223883E-9</v>
      </c>
      <c r="U660" s="132" t="s">
        <v>609</v>
      </c>
      <c r="V660" s="132" t="s">
        <v>609</v>
      </c>
      <c r="W660" s="133">
        <f>154.14-99.1</f>
        <v>55.039999999999992</v>
      </c>
      <c r="X660" s="132" t="s">
        <v>609</v>
      </c>
      <c r="Y660" s="132" t="s">
        <v>609</v>
      </c>
    </row>
    <row r="661" spans="1:25" ht="16.5">
      <c r="A661" s="241"/>
      <c r="B661" s="87" t="s">
        <v>741</v>
      </c>
      <c r="C661" s="130">
        <v>-69048.731</v>
      </c>
      <c r="D661" s="130">
        <v>6419.4409999999998</v>
      </c>
      <c r="E661" s="130">
        <v>-99.1</v>
      </c>
      <c r="F661" s="132" t="s">
        <v>609</v>
      </c>
      <c r="G661" s="132" t="s">
        <v>609</v>
      </c>
      <c r="H661" s="280"/>
      <c r="I661" s="281"/>
      <c r="J661" s="281"/>
      <c r="K661" s="281"/>
      <c r="L661" s="281"/>
      <c r="M661" s="281"/>
      <c r="N661" s="117">
        <v>14.8</v>
      </c>
      <c r="O661" s="117">
        <v>15.47</v>
      </c>
      <c r="P661" s="117">
        <f t="shared" si="143"/>
        <v>15.135000000000002</v>
      </c>
      <c r="Q661" s="117">
        <f t="shared" si="144"/>
        <v>0.66999999999999993</v>
      </c>
      <c r="R661" s="87" t="s">
        <v>589</v>
      </c>
      <c r="S661" s="132">
        <v>1.8899999999999999E-9</v>
      </c>
      <c r="T661" s="132">
        <f t="shared" si="145"/>
        <v>2.8208955223880596E-9</v>
      </c>
      <c r="U661" s="132" t="s">
        <v>609</v>
      </c>
      <c r="V661" s="132" t="s">
        <v>609</v>
      </c>
      <c r="W661" s="133">
        <f>154.14-99.1</f>
        <v>55.039999999999992</v>
      </c>
      <c r="X661" s="132" t="s">
        <v>609</v>
      </c>
      <c r="Y661" s="132" t="s">
        <v>609</v>
      </c>
    </row>
    <row r="662" spans="1:25" ht="16.5">
      <c r="A662" s="241"/>
      <c r="B662" s="87" t="s">
        <v>742</v>
      </c>
      <c r="C662" s="130">
        <v>-69048.731</v>
      </c>
      <c r="D662" s="130">
        <v>6419.4409999999998</v>
      </c>
      <c r="E662" s="130">
        <v>-99.1</v>
      </c>
      <c r="F662" s="132" t="s">
        <v>609</v>
      </c>
      <c r="G662" s="132" t="s">
        <v>609</v>
      </c>
      <c r="H662" s="280"/>
      <c r="I662" s="281"/>
      <c r="J662" s="281"/>
      <c r="K662" s="281"/>
      <c r="L662" s="281"/>
      <c r="M662" s="281"/>
      <c r="N662" s="117">
        <v>14.73</v>
      </c>
      <c r="O662" s="117">
        <v>15.4</v>
      </c>
      <c r="P662" s="117">
        <f t="shared" si="143"/>
        <v>15.065000000000001</v>
      </c>
      <c r="Q662" s="117">
        <f t="shared" si="144"/>
        <v>0.66999999999999993</v>
      </c>
      <c r="R662" s="87" t="s">
        <v>589</v>
      </c>
      <c r="S662" s="132">
        <v>4.7500000000000003E-9</v>
      </c>
      <c r="T662" s="132">
        <f t="shared" si="145"/>
        <v>7.0895522388059712E-9</v>
      </c>
      <c r="U662" s="132" t="s">
        <v>609</v>
      </c>
      <c r="V662" s="132" t="s">
        <v>609</v>
      </c>
      <c r="W662" s="133">
        <v>53.960000000000008</v>
      </c>
      <c r="X662" s="132" t="s">
        <v>609</v>
      </c>
      <c r="Y662" s="132" t="s">
        <v>609</v>
      </c>
    </row>
    <row r="663" spans="1:25" ht="16.5">
      <c r="A663" s="241"/>
      <c r="B663" s="87" t="s">
        <v>743</v>
      </c>
      <c r="C663" s="130">
        <v>-69048.731</v>
      </c>
      <c r="D663" s="130">
        <v>6419.4409999999998</v>
      </c>
      <c r="E663" s="130">
        <v>-99.1</v>
      </c>
      <c r="F663" s="132" t="s">
        <v>609</v>
      </c>
      <c r="G663" s="132" t="s">
        <v>609</v>
      </c>
      <c r="H663" s="280"/>
      <c r="I663" s="281"/>
      <c r="J663" s="281"/>
      <c r="K663" s="281"/>
      <c r="L663" s="281"/>
      <c r="M663" s="281"/>
      <c r="N663" s="117">
        <v>14.53</v>
      </c>
      <c r="O663" s="117">
        <v>15.2</v>
      </c>
      <c r="P663" s="117">
        <f t="shared" si="143"/>
        <v>14.864999999999998</v>
      </c>
      <c r="Q663" s="117">
        <f t="shared" si="144"/>
        <v>0.66999999999999993</v>
      </c>
      <c r="R663" s="87" t="s">
        <v>589</v>
      </c>
      <c r="S663" s="132">
        <v>1.2499999999999999E-7</v>
      </c>
      <c r="T663" s="132">
        <f t="shared" si="145"/>
        <v>1.865671641791045E-7</v>
      </c>
      <c r="U663" s="132" t="s">
        <v>609</v>
      </c>
      <c r="V663" s="132" t="s">
        <v>609</v>
      </c>
      <c r="W663" s="133">
        <v>52.629999999999995</v>
      </c>
      <c r="X663" s="132" t="s">
        <v>609</v>
      </c>
      <c r="Y663" s="132" t="s">
        <v>609</v>
      </c>
    </row>
    <row r="664" spans="1:25" ht="16.5">
      <c r="A664" s="241"/>
      <c r="B664" s="87" t="s">
        <v>744</v>
      </c>
      <c r="C664" s="130">
        <v>-69048.731</v>
      </c>
      <c r="D664" s="130">
        <v>6419.4409999999998</v>
      </c>
      <c r="E664" s="130">
        <v>-99.1</v>
      </c>
      <c r="F664" s="132" t="s">
        <v>609</v>
      </c>
      <c r="G664" s="132" t="s">
        <v>609</v>
      </c>
      <c r="H664" s="280"/>
      <c r="I664" s="281"/>
      <c r="J664" s="281"/>
      <c r="K664" s="281"/>
      <c r="L664" s="281"/>
      <c r="M664" s="281"/>
      <c r="N664" s="117">
        <v>14.33</v>
      </c>
      <c r="O664" s="117">
        <v>14.9</v>
      </c>
      <c r="P664" s="117">
        <f t="shared" si="143"/>
        <v>14.615</v>
      </c>
      <c r="Q664" s="117">
        <f t="shared" si="144"/>
        <v>0.57000000000000028</v>
      </c>
      <c r="R664" s="87" t="s">
        <v>589</v>
      </c>
      <c r="S664" s="132">
        <v>1.9000000000000001E-7</v>
      </c>
      <c r="T664" s="132">
        <f t="shared" si="145"/>
        <v>3.3333333333333319E-7</v>
      </c>
      <c r="U664" s="132" t="s">
        <v>609</v>
      </c>
      <c r="V664" s="132" t="s">
        <v>609</v>
      </c>
      <c r="W664" s="133">
        <v>54.77000000000001</v>
      </c>
      <c r="X664" s="132" t="s">
        <v>609</v>
      </c>
      <c r="Y664" s="132" t="s">
        <v>609</v>
      </c>
    </row>
    <row r="665" spans="1:25" ht="16.5">
      <c r="A665" s="241"/>
      <c r="B665" s="87" t="s">
        <v>745</v>
      </c>
      <c r="C665" s="130">
        <v>-69048.731</v>
      </c>
      <c r="D665" s="130">
        <v>6419.4409999999998</v>
      </c>
      <c r="E665" s="130">
        <v>-99.1</v>
      </c>
      <c r="F665" s="132" t="s">
        <v>609</v>
      </c>
      <c r="G665" s="132" t="s">
        <v>609</v>
      </c>
      <c r="H665" s="280"/>
      <c r="I665" s="281"/>
      <c r="J665" s="281"/>
      <c r="K665" s="281"/>
      <c r="L665" s="281"/>
      <c r="M665" s="281"/>
      <c r="N665" s="117">
        <v>13.73</v>
      </c>
      <c r="O665" s="117">
        <v>14.4</v>
      </c>
      <c r="P665" s="117">
        <f t="shared" si="143"/>
        <v>14.065000000000001</v>
      </c>
      <c r="Q665" s="117">
        <f t="shared" si="144"/>
        <v>0.66999999999999993</v>
      </c>
      <c r="R665" s="87" t="s">
        <v>589</v>
      </c>
      <c r="S665" s="132">
        <v>7.17E-8</v>
      </c>
      <c r="T665" s="132">
        <f t="shared" si="145"/>
        <v>1.0701492537313433E-7</v>
      </c>
      <c r="U665" s="132" t="s">
        <v>609</v>
      </c>
      <c r="V665" s="132" t="s">
        <v>609</v>
      </c>
      <c r="W665" s="133">
        <v>53.650000000000006</v>
      </c>
      <c r="X665" s="132" t="s">
        <v>609</v>
      </c>
      <c r="Y665" s="132" t="s">
        <v>609</v>
      </c>
    </row>
    <row r="666" spans="1:25" ht="16.5">
      <c r="A666" s="241"/>
      <c r="B666" s="87" t="s">
        <v>746</v>
      </c>
      <c r="C666" s="130">
        <v>-69048.731</v>
      </c>
      <c r="D666" s="130">
        <v>6419.4409999999998</v>
      </c>
      <c r="E666" s="130">
        <v>-99.1</v>
      </c>
      <c r="F666" s="132" t="s">
        <v>609</v>
      </c>
      <c r="G666" s="132" t="s">
        <v>609</v>
      </c>
      <c r="H666" s="280"/>
      <c r="I666" s="281"/>
      <c r="J666" s="281"/>
      <c r="K666" s="281"/>
      <c r="L666" s="281"/>
      <c r="M666" s="281"/>
      <c r="N666" s="117">
        <v>14.03</v>
      </c>
      <c r="O666" s="117">
        <v>14.7</v>
      </c>
      <c r="P666" s="117">
        <f t="shared" si="143"/>
        <v>14.364999999999998</v>
      </c>
      <c r="Q666" s="117">
        <f t="shared" si="144"/>
        <v>0.66999999999999993</v>
      </c>
      <c r="R666" s="87" t="s">
        <v>589</v>
      </c>
      <c r="S666" s="132">
        <v>1.92E-7</v>
      </c>
      <c r="T666" s="132">
        <f t="shared" si="145"/>
        <v>2.8656716417910452E-7</v>
      </c>
      <c r="U666" s="132" t="s">
        <v>609</v>
      </c>
      <c r="V666" s="132" t="s">
        <v>609</v>
      </c>
      <c r="W666" s="133">
        <v>52.420000000000016</v>
      </c>
      <c r="X666" s="132" t="s">
        <v>609</v>
      </c>
      <c r="Y666" s="132" t="s">
        <v>609</v>
      </c>
    </row>
    <row r="667" spans="1:25" ht="16.5">
      <c r="A667" s="241"/>
      <c r="B667" s="87" t="s">
        <v>747</v>
      </c>
      <c r="C667" s="130">
        <v>-69048.731</v>
      </c>
      <c r="D667" s="130">
        <v>6419.4409999999998</v>
      </c>
      <c r="E667" s="130">
        <v>-99.1</v>
      </c>
      <c r="F667" s="132" t="s">
        <v>609</v>
      </c>
      <c r="G667" s="132" t="s">
        <v>609</v>
      </c>
      <c r="H667" s="280"/>
      <c r="I667" s="281"/>
      <c r="J667" s="281"/>
      <c r="K667" s="281"/>
      <c r="L667" s="281"/>
      <c r="M667" s="281"/>
      <c r="N667" s="117">
        <v>7.03</v>
      </c>
      <c r="O667" s="117">
        <v>7.7</v>
      </c>
      <c r="P667" s="117">
        <f t="shared" si="143"/>
        <v>7.3650000000000002</v>
      </c>
      <c r="Q667" s="117">
        <f t="shared" si="144"/>
        <v>0.66999999999999993</v>
      </c>
      <c r="R667" s="87" t="s">
        <v>589</v>
      </c>
      <c r="S667" s="132">
        <v>2.8900000000000002E-9</v>
      </c>
      <c r="T667" s="132">
        <f t="shared" si="145"/>
        <v>4.3134328358208961E-9</v>
      </c>
      <c r="U667" s="132" t="s">
        <v>609</v>
      </c>
      <c r="V667" s="132" t="s">
        <v>609</v>
      </c>
      <c r="W667" s="133">
        <v>52.53</v>
      </c>
      <c r="X667" s="132" t="s">
        <v>609</v>
      </c>
      <c r="Y667" s="132" t="s">
        <v>609</v>
      </c>
    </row>
    <row r="668" spans="1:25" ht="16.5">
      <c r="A668" s="241"/>
      <c r="B668" s="87" t="s">
        <v>748</v>
      </c>
      <c r="C668" s="130">
        <v>-69048.731</v>
      </c>
      <c r="D668" s="130">
        <v>6419.4409999999998</v>
      </c>
      <c r="E668" s="130">
        <v>-99.1</v>
      </c>
      <c r="F668" s="132" t="s">
        <v>609</v>
      </c>
      <c r="G668" s="132" t="s">
        <v>609</v>
      </c>
      <c r="H668" s="280"/>
      <c r="I668" s="281"/>
      <c r="J668" s="281"/>
      <c r="K668" s="281"/>
      <c r="L668" s="281"/>
      <c r="M668" s="281"/>
      <c r="N668" s="117">
        <v>7.33</v>
      </c>
      <c r="O668" s="117">
        <v>8</v>
      </c>
      <c r="P668" s="117">
        <f t="shared" si="143"/>
        <v>7.665</v>
      </c>
      <c r="Q668" s="117">
        <f t="shared" si="144"/>
        <v>0.66999999999999993</v>
      </c>
      <c r="R668" s="87" t="s">
        <v>589</v>
      </c>
      <c r="S668" s="132">
        <v>2.2600000000000001E-8</v>
      </c>
      <c r="T668" s="132">
        <f t="shared" si="145"/>
        <v>3.3731343283582091E-8</v>
      </c>
      <c r="U668" s="132" t="s">
        <v>609</v>
      </c>
      <c r="V668" s="132" t="s">
        <v>609</v>
      </c>
      <c r="W668" s="133">
        <v>52.629999999999995</v>
      </c>
      <c r="X668" s="132" t="s">
        <v>609</v>
      </c>
      <c r="Y668" s="132" t="s">
        <v>609</v>
      </c>
    </row>
    <row r="669" spans="1:25" ht="16.5">
      <c r="A669" s="241"/>
      <c r="B669" s="87" t="s">
        <v>749</v>
      </c>
      <c r="C669" s="130">
        <v>-69048.731</v>
      </c>
      <c r="D669" s="130">
        <v>6419.4409999999998</v>
      </c>
      <c r="E669" s="130">
        <v>-99.1</v>
      </c>
      <c r="F669" s="132" t="s">
        <v>609</v>
      </c>
      <c r="G669" s="132" t="s">
        <v>609</v>
      </c>
      <c r="H669" s="280"/>
      <c r="I669" s="281"/>
      <c r="J669" s="281"/>
      <c r="K669" s="281"/>
      <c r="L669" s="281"/>
      <c r="M669" s="281"/>
      <c r="N669" s="117">
        <v>7.63</v>
      </c>
      <c r="O669" s="117">
        <v>8.3000000000000007</v>
      </c>
      <c r="P669" s="117">
        <f t="shared" si="143"/>
        <v>7.9649999999999999</v>
      </c>
      <c r="Q669" s="117">
        <f t="shared" si="144"/>
        <v>0.67000000000000082</v>
      </c>
      <c r="R669" s="87" t="s">
        <v>589</v>
      </c>
      <c r="S669" s="132">
        <v>7.24E-8</v>
      </c>
      <c r="T669" s="132">
        <f t="shared" si="145"/>
        <v>1.0805970149253718E-7</v>
      </c>
      <c r="U669" s="132" t="s">
        <v>609</v>
      </c>
      <c r="V669" s="132" t="s">
        <v>609</v>
      </c>
      <c r="W669" s="133">
        <v>52.02000000000001</v>
      </c>
      <c r="X669" s="132" t="s">
        <v>609</v>
      </c>
      <c r="Y669" s="132" t="s">
        <v>609</v>
      </c>
    </row>
    <row r="670" spans="1:25" ht="16.5">
      <c r="A670" s="241"/>
      <c r="B670" s="87" t="s">
        <v>750</v>
      </c>
      <c r="C670" s="130">
        <v>-69048.731</v>
      </c>
      <c r="D670" s="130">
        <v>6419.4409999999998</v>
      </c>
      <c r="E670" s="130">
        <v>-99.1</v>
      </c>
      <c r="F670" s="132" t="s">
        <v>609</v>
      </c>
      <c r="G670" s="132" t="s">
        <v>609</v>
      </c>
      <c r="H670" s="280"/>
      <c r="I670" s="281"/>
      <c r="J670" s="281"/>
      <c r="K670" s="281"/>
      <c r="L670" s="281"/>
      <c r="M670" s="281"/>
      <c r="N670" s="117">
        <v>7.93</v>
      </c>
      <c r="O670" s="117">
        <v>8.6</v>
      </c>
      <c r="P670" s="117">
        <f t="shared" si="143"/>
        <v>8.2650000000000006</v>
      </c>
      <c r="Q670" s="117">
        <f t="shared" si="144"/>
        <v>0.66999999999999993</v>
      </c>
      <c r="R670" s="87" t="s">
        <v>589</v>
      </c>
      <c r="S670" s="132">
        <v>8.4999999999999994E-8</v>
      </c>
      <c r="T670" s="132">
        <f t="shared" si="145"/>
        <v>1.2686567164179106E-7</v>
      </c>
      <c r="U670" s="132" t="s">
        <v>609</v>
      </c>
      <c r="V670" s="132" t="s">
        <v>609</v>
      </c>
      <c r="W670" s="133">
        <v>55.490000000000009</v>
      </c>
      <c r="X670" s="132" t="s">
        <v>609</v>
      </c>
      <c r="Y670" s="132" t="s">
        <v>609</v>
      </c>
    </row>
    <row r="671" spans="1:25" ht="16.5">
      <c r="A671" s="241"/>
      <c r="B671" s="87" t="s">
        <v>751</v>
      </c>
      <c r="C671" s="130">
        <v>-69048.731</v>
      </c>
      <c r="D671" s="130">
        <v>6419.4409999999998</v>
      </c>
      <c r="E671" s="130">
        <v>-99.1</v>
      </c>
      <c r="F671" s="132" t="s">
        <v>609</v>
      </c>
      <c r="G671" s="132" t="s">
        <v>609</v>
      </c>
      <c r="H671" s="280"/>
      <c r="I671" s="281"/>
      <c r="J671" s="281"/>
      <c r="K671" s="281"/>
      <c r="L671" s="281"/>
      <c r="M671" s="281"/>
      <c r="N671" s="117">
        <v>20.73</v>
      </c>
      <c r="O671" s="117">
        <v>21.4</v>
      </c>
      <c r="P671" s="117">
        <f t="shared" si="143"/>
        <v>21.064999999999998</v>
      </c>
      <c r="Q671" s="117">
        <f t="shared" si="144"/>
        <v>0.66999999999999815</v>
      </c>
      <c r="R671" s="87" t="s">
        <v>589</v>
      </c>
      <c r="S671" s="132">
        <v>3.4199999999999998E-5</v>
      </c>
      <c r="T671" s="132">
        <f t="shared" si="145"/>
        <v>5.1044776119403121E-5</v>
      </c>
      <c r="U671" s="132" t="s">
        <v>609</v>
      </c>
      <c r="V671" s="132" t="s">
        <v>609</v>
      </c>
      <c r="W671" s="133">
        <v>57.041599999999988</v>
      </c>
      <c r="X671" s="87" t="s">
        <v>133</v>
      </c>
      <c r="Y671" s="132" t="s">
        <v>752</v>
      </c>
    </row>
    <row r="672" spans="1:25" ht="16.5">
      <c r="A672" s="241"/>
      <c r="B672" s="87" t="s">
        <v>753</v>
      </c>
      <c r="C672" s="130">
        <v>-69048.731</v>
      </c>
      <c r="D672" s="130">
        <v>6419.4409999999998</v>
      </c>
      <c r="E672" s="130">
        <v>-99.1</v>
      </c>
      <c r="F672" s="132" t="s">
        <v>609</v>
      </c>
      <c r="G672" s="132" t="s">
        <v>609</v>
      </c>
      <c r="H672" s="280"/>
      <c r="I672" s="281"/>
      <c r="J672" s="281"/>
      <c r="K672" s="281"/>
      <c r="L672" s="281"/>
      <c r="M672" s="281"/>
      <c r="N672" s="117">
        <v>18.03</v>
      </c>
      <c r="O672" s="117">
        <v>18.7</v>
      </c>
      <c r="P672" s="117">
        <f t="shared" si="143"/>
        <v>18.365000000000002</v>
      </c>
      <c r="Q672" s="117">
        <f t="shared" si="144"/>
        <v>0.66999999999999815</v>
      </c>
      <c r="R672" s="87" t="s">
        <v>589</v>
      </c>
      <c r="S672" s="132">
        <v>2.0200000000000001E-6</v>
      </c>
      <c r="T672" s="132">
        <f t="shared" si="145"/>
        <v>3.0149253731343371E-6</v>
      </c>
      <c r="U672" s="132" t="s">
        <v>609</v>
      </c>
      <c r="V672" s="132" t="s">
        <v>609</v>
      </c>
      <c r="W672" s="133">
        <v>56.215399999999988</v>
      </c>
      <c r="X672" s="87" t="s">
        <v>133</v>
      </c>
      <c r="Y672" s="132" t="s">
        <v>752</v>
      </c>
    </row>
    <row r="673" spans="1:25" ht="16.5">
      <c r="A673" s="241"/>
      <c r="B673" s="87" t="s">
        <v>754</v>
      </c>
      <c r="C673" s="130">
        <v>-69048.731</v>
      </c>
      <c r="D673" s="130">
        <v>6419.4409999999998</v>
      </c>
      <c r="E673" s="130">
        <v>-99.1</v>
      </c>
      <c r="F673" s="132" t="s">
        <v>609</v>
      </c>
      <c r="G673" s="132" t="s">
        <v>609</v>
      </c>
      <c r="H673" s="280"/>
      <c r="I673" s="281"/>
      <c r="J673" s="281"/>
      <c r="K673" s="281"/>
      <c r="L673" s="281"/>
      <c r="M673" s="281"/>
      <c r="N673" s="117">
        <v>13.73</v>
      </c>
      <c r="O673" s="117">
        <v>14.4</v>
      </c>
      <c r="P673" s="117">
        <f t="shared" si="143"/>
        <v>14.065000000000001</v>
      </c>
      <c r="Q673" s="117">
        <f t="shared" si="144"/>
        <v>0.66999999999999993</v>
      </c>
      <c r="R673" s="87" t="s">
        <v>589</v>
      </c>
      <c r="S673" s="132">
        <v>5.9000000000000003E-6</v>
      </c>
      <c r="T673" s="132">
        <f t="shared" si="145"/>
        <v>8.8059701492537322E-6</v>
      </c>
      <c r="U673" s="132" t="s">
        <v>609</v>
      </c>
      <c r="V673" s="132" t="s">
        <v>609</v>
      </c>
      <c r="W673" s="133">
        <v>56.317400000000021</v>
      </c>
      <c r="X673" s="87" t="s">
        <v>133</v>
      </c>
      <c r="Y673" s="132" t="s">
        <v>752</v>
      </c>
    </row>
    <row r="674" spans="1:25" ht="16.5">
      <c r="A674" s="241"/>
      <c r="B674" s="87" t="s">
        <v>755</v>
      </c>
      <c r="C674" s="130">
        <v>-69048.731</v>
      </c>
      <c r="D674" s="130">
        <v>6419.4409999999998</v>
      </c>
      <c r="E674" s="130">
        <v>-99.1</v>
      </c>
      <c r="F674" s="132" t="s">
        <v>609</v>
      </c>
      <c r="G674" s="132" t="s">
        <v>609</v>
      </c>
      <c r="H674" s="282"/>
      <c r="I674" s="283"/>
      <c r="J674" s="283"/>
      <c r="K674" s="283"/>
      <c r="L674" s="283"/>
      <c r="M674" s="283"/>
      <c r="N674" s="117">
        <v>14.93</v>
      </c>
      <c r="O674" s="117">
        <v>15.6</v>
      </c>
      <c r="P674" s="117">
        <f t="shared" si="143"/>
        <v>15.265000000000001</v>
      </c>
      <c r="Q674" s="117">
        <f t="shared" si="144"/>
        <v>0.66999999999999993</v>
      </c>
      <c r="R674" s="87" t="s">
        <v>589</v>
      </c>
      <c r="S674" s="132">
        <v>2.1700000000000002E-9</v>
      </c>
      <c r="T674" s="132">
        <f t="shared" si="145"/>
        <v>3.2388059701492543E-9</v>
      </c>
      <c r="U674" s="132" t="s">
        <v>609</v>
      </c>
      <c r="V674" s="132" t="s">
        <v>609</v>
      </c>
      <c r="W674" s="133">
        <v>56.011400000000009</v>
      </c>
      <c r="X674" s="87" t="s">
        <v>104</v>
      </c>
      <c r="Y674" s="87" t="s">
        <v>640</v>
      </c>
    </row>
    <row r="675" spans="1:25">
      <c r="A675" s="263"/>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74"/>
    </row>
    <row r="676" spans="1:25" ht="12" customHeight="1">
      <c r="A676" s="261" t="s">
        <v>756</v>
      </c>
      <c r="B676" s="87" t="s">
        <v>757</v>
      </c>
      <c r="C676" s="87">
        <v>-69047.399999999994</v>
      </c>
      <c r="D676" s="134">
        <v>6420</v>
      </c>
      <c r="E676" s="130">
        <v>-99.1</v>
      </c>
      <c r="F676" s="132" t="s">
        <v>609</v>
      </c>
      <c r="G676" s="132" t="s">
        <v>609</v>
      </c>
      <c r="H676" s="278"/>
      <c r="I676" s="279"/>
      <c r="J676" s="279"/>
      <c r="K676" s="279"/>
      <c r="L676" s="279"/>
      <c r="M676" s="284"/>
      <c r="N676" s="117">
        <v>23.3</v>
      </c>
      <c r="O676" s="117">
        <v>23.97</v>
      </c>
      <c r="P676" s="117">
        <f t="shared" ref="P676:P692" si="146">(N676+O676)/2</f>
        <v>23.634999999999998</v>
      </c>
      <c r="Q676" s="117">
        <f t="shared" ref="Q676:Q692" si="147">O676-N676</f>
        <v>0.66999999999999815</v>
      </c>
      <c r="R676" s="87" t="s">
        <v>589</v>
      </c>
      <c r="S676" s="132">
        <v>1.9399999999999999E-9</v>
      </c>
      <c r="T676" s="132">
        <f t="shared" ref="T676:T698" si="148">S676/Q676</f>
        <v>2.8955223880597094E-9</v>
      </c>
      <c r="U676" s="132" t="s">
        <v>609</v>
      </c>
      <c r="V676" s="132" t="s">
        <v>609</v>
      </c>
      <c r="W676" s="133">
        <v>51.169999999999987</v>
      </c>
      <c r="X676" s="132" t="s">
        <v>609</v>
      </c>
      <c r="Y676" s="132" t="s">
        <v>609</v>
      </c>
    </row>
    <row r="677" spans="1:25" ht="12" customHeight="1">
      <c r="A677" s="262"/>
      <c r="B677" s="87" t="s">
        <v>758</v>
      </c>
      <c r="C677" s="87">
        <v>-69047.399999999994</v>
      </c>
      <c r="D677" s="134">
        <v>6420</v>
      </c>
      <c r="E677" s="130">
        <v>-99.1</v>
      </c>
      <c r="F677" s="132" t="s">
        <v>609</v>
      </c>
      <c r="G677" s="132" t="s">
        <v>609</v>
      </c>
      <c r="H677" s="280"/>
      <c r="I677" s="281"/>
      <c r="J677" s="281"/>
      <c r="K677" s="281"/>
      <c r="L677" s="281"/>
      <c r="M677" s="285"/>
      <c r="N677" s="117">
        <v>23.15</v>
      </c>
      <c r="O677" s="117">
        <v>23.72</v>
      </c>
      <c r="P677" s="117">
        <f t="shared" si="146"/>
        <v>23.434999999999999</v>
      </c>
      <c r="Q677" s="117">
        <f t="shared" si="147"/>
        <v>0.57000000000000028</v>
      </c>
      <c r="R677" s="87" t="s">
        <v>589</v>
      </c>
      <c r="S677" s="132">
        <v>1.9399999999999999E-7</v>
      </c>
      <c r="T677" s="132">
        <f t="shared" si="148"/>
        <v>3.4035087719298227E-7</v>
      </c>
      <c r="U677" s="132" t="s">
        <v>609</v>
      </c>
      <c r="V677" s="132" t="s">
        <v>609</v>
      </c>
      <c r="W677" s="133">
        <v>51.169999999999987</v>
      </c>
      <c r="X677" s="132" t="s">
        <v>609</v>
      </c>
      <c r="Y677" s="132" t="s">
        <v>609</v>
      </c>
    </row>
    <row r="678" spans="1:25" ht="12" customHeight="1">
      <c r="A678" s="262"/>
      <c r="B678" s="87" t="s">
        <v>759</v>
      </c>
      <c r="C678" s="87">
        <v>-69047.399999999994</v>
      </c>
      <c r="D678" s="134">
        <v>6420</v>
      </c>
      <c r="E678" s="130">
        <v>-99.1</v>
      </c>
      <c r="F678" s="132" t="s">
        <v>609</v>
      </c>
      <c r="G678" s="132" t="s">
        <v>609</v>
      </c>
      <c r="H678" s="280"/>
      <c r="I678" s="281"/>
      <c r="J678" s="281"/>
      <c r="K678" s="281"/>
      <c r="L678" s="281"/>
      <c r="M678" s="285"/>
      <c r="N678" s="117">
        <v>22.8</v>
      </c>
      <c r="O678" s="117">
        <v>23.47</v>
      </c>
      <c r="P678" s="117">
        <f t="shared" si="146"/>
        <v>23.134999999999998</v>
      </c>
      <c r="Q678" s="117">
        <f t="shared" si="147"/>
        <v>0.66999999999999815</v>
      </c>
      <c r="R678" s="87" t="s">
        <v>589</v>
      </c>
      <c r="S678" s="132">
        <v>1.9399999999999999E-7</v>
      </c>
      <c r="T678" s="132">
        <f t="shared" si="148"/>
        <v>2.8955223880597092E-7</v>
      </c>
      <c r="U678" s="132" t="s">
        <v>609</v>
      </c>
      <c r="V678" s="132" t="s">
        <v>609</v>
      </c>
      <c r="W678" s="133">
        <v>51.169999999999987</v>
      </c>
      <c r="X678" s="132" t="s">
        <v>609</v>
      </c>
      <c r="Y678" s="132" t="s">
        <v>609</v>
      </c>
    </row>
    <row r="679" spans="1:25" ht="12" customHeight="1">
      <c r="A679" s="262"/>
      <c r="B679" s="87" t="s">
        <v>760</v>
      </c>
      <c r="C679" s="87">
        <v>-69047.399999999994</v>
      </c>
      <c r="D679" s="134">
        <v>6420</v>
      </c>
      <c r="E679" s="130">
        <v>-99.1</v>
      </c>
      <c r="F679" s="132" t="s">
        <v>609</v>
      </c>
      <c r="G679" s="132" t="s">
        <v>609</v>
      </c>
      <c r="H679" s="280"/>
      <c r="I679" s="281"/>
      <c r="J679" s="281"/>
      <c r="K679" s="281"/>
      <c r="L679" s="281"/>
      <c r="M679" s="285"/>
      <c r="N679" s="117">
        <v>21.6</v>
      </c>
      <c r="O679" s="117">
        <v>22.27</v>
      </c>
      <c r="P679" s="117">
        <f t="shared" si="146"/>
        <v>21.935000000000002</v>
      </c>
      <c r="Q679" s="117">
        <f t="shared" si="147"/>
        <v>0.66999999999999815</v>
      </c>
      <c r="R679" s="87" t="s">
        <v>589</v>
      </c>
      <c r="S679" s="132">
        <v>0</v>
      </c>
      <c r="T679" s="132">
        <f t="shared" si="148"/>
        <v>0</v>
      </c>
      <c r="U679" s="132" t="s">
        <v>609</v>
      </c>
      <c r="V679" s="132" t="s">
        <v>609</v>
      </c>
      <c r="W679" s="133">
        <v>49.77000000000001</v>
      </c>
      <c r="X679" s="132" t="s">
        <v>609</v>
      </c>
      <c r="Y679" s="132" t="s">
        <v>609</v>
      </c>
    </row>
    <row r="680" spans="1:25" ht="12" customHeight="1">
      <c r="A680" s="262"/>
      <c r="B680" s="87" t="s">
        <v>761</v>
      </c>
      <c r="C680" s="87">
        <v>-69047.399999999994</v>
      </c>
      <c r="D680" s="134">
        <v>6420</v>
      </c>
      <c r="E680" s="130">
        <v>-99.1</v>
      </c>
      <c r="F680" s="132" t="s">
        <v>609</v>
      </c>
      <c r="G680" s="132" t="s">
        <v>609</v>
      </c>
      <c r="H680" s="280"/>
      <c r="I680" s="281"/>
      <c r="J680" s="281"/>
      <c r="K680" s="281"/>
      <c r="L680" s="281"/>
      <c r="M680" s="285"/>
      <c r="N680" s="117">
        <v>21.4</v>
      </c>
      <c r="O680" s="117">
        <v>22.07</v>
      </c>
      <c r="P680" s="117">
        <f t="shared" si="146"/>
        <v>21.734999999999999</v>
      </c>
      <c r="Q680" s="117">
        <f t="shared" si="147"/>
        <v>0.67000000000000171</v>
      </c>
      <c r="R680" s="87" t="s">
        <v>589</v>
      </c>
      <c r="S680" s="132">
        <v>6.3800000000000002E-8</v>
      </c>
      <c r="T680" s="132">
        <f t="shared" si="148"/>
        <v>9.522388059701469E-8</v>
      </c>
      <c r="U680" s="132" t="s">
        <v>609</v>
      </c>
      <c r="V680" s="132" t="s">
        <v>609</v>
      </c>
      <c r="W680" s="133">
        <v>49.77000000000001</v>
      </c>
      <c r="X680" s="132" t="s">
        <v>609</v>
      </c>
      <c r="Y680" s="132" t="s">
        <v>609</v>
      </c>
    </row>
    <row r="681" spans="1:25" ht="12" customHeight="1">
      <c r="A681" s="262"/>
      <c r="B681" s="87" t="s">
        <v>762</v>
      </c>
      <c r="C681" s="87">
        <v>-69047.399999999994</v>
      </c>
      <c r="D681" s="134">
        <v>6420</v>
      </c>
      <c r="E681" s="130">
        <v>-99.1</v>
      </c>
      <c r="F681" s="132" t="s">
        <v>609</v>
      </c>
      <c r="G681" s="132" t="s">
        <v>609</v>
      </c>
      <c r="H681" s="280"/>
      <c r="I681" s="281"/>
      <c r="J681" s="281"/>
      <c r="K681" s="281"/>
      <c r="L681" s="281"/>
      <c r="M681" s="285"/>
      <c r="N681" s="117">
        <v>21.2</v>
      </c>
      <c r="O681" s="117">
        <v>21.87</v>
      </c>
      <c r="P681" s="117">
        <f t="shared" si="146"/>
        <v>21.535</v>
      </c>
      <c r="Q681" s="117">
        <f t="shared" si="147"/>
        <v>0.67000000000000171</v>
      </c>
      <c r="R681" s="87" t="s">
        <v>589</v>
      </c>
      <c r="S681" s="132">
        <v>2.7000000000000001E-7</v>
      </c>
      <c r="T681" s="132">
        <f t="shared" si="148"/>
        <v>4.0298507462686463E-7</v>
      </c>
      <c r="U681" s="132" t="s">
        <v>609</v>
      </c>
      <c r="V681" s="132" t="s">
        <v>609</v>
      </c>
      <c r="W681" s="133">
        <v>49.77000000000001</v>
      </c>
      <c r="X681" s="132" t="s">
        <v>609</v>
      </c>
      <c r="Y681" s="132" t="s">
        <v>609</v>
      </c>
    </row>
    <row r="682" spans="1:25" ht="12" customHeight="1">
      <c r="A682" s="262"/>
      <c r="B682" s="87" t="s">
        <v>763</v>
      </c>
      <c r="C682" s="87">
        <v>-69047.399999999994</v>
      </c>
      <c r="D682" s="134">
        <v>6420</v>
      </c>
      <c r="E682" s="130">
        <v>-99.1</v>
      </c>
      <c r="F682" s="132" t="s">
        <v>609</v>
      </c>
      <c r="G682" s="132" t="s">
        <v>609</v>
      </c>
      <c r="H682" s="280"/>
      <c r="I682" s="281"/>
      <c r="J682" s="281"/>
      <c r="K682" s="281"/>
      <c r="L682" s="281"/>
      <c r="M682" s="285"/>
      <c r="N682" s="117">
        <v>20.9</v>
      </c>
      <c r="O682" s="117">
        <v>21.57</v>
      </c>
      <c r="P682" s="117">
        <f t="shared" si="146"/>
        <v>21.234999999999999</v>
      </c>
      <c r="Q682" s="117">
        <f t="shared" si="147"/>
        <v>0.67000000000000171</v>
      </c>
      <c r="R682" s="87" t="s">
        <v>589</v>
      </c>
      <c r="S682" s="132">
        <v>3.6800000000000001E-7</v>
      </c>
      <c r="T682" s="132">
        <f t="shared" si="148"/>
        <v>5.4925373134328218E-7</v>
      </c>
      <c r="U682" s="132" t="s">
        <v>609</v>
      </c>
      <c r="V682" s="132" t="s">
        <v>609</v>
      </c>
      <c r="W682" s="133">
        <v>49.77000000000001</v>
      </c>
      <c r="X682" s="132" t="s">
        <v>609</v>
      </c>
      <c r="Y682" s="132" t="s">
        <v>609</v>
      </c>
    </row>
    <row r="683" spans="1:25" ht="12" customHeight="1">
      <c r="A683" s="262"/>
      <c r="B683" s="87" t="s">
        <v>764</v>
      </c>
      <c r="C683" s="87">
        <v>-69047.399999999994</v>
      </c>
      <c r="D683" s="134">
        <v>6420</v>
      </c>
      <c r="E683" s="130">
        <v>-99.1</v>
      </c>
      <c r="F683" s="132" t="s">
        <v>609</v>
      </c>
      <c r="G683" s="132" t="s">
        <v>609</v>
      </c>
      <c r="H683" s="280"/>
      <c r="I683" s="281"/>
      <c r="J683" s="281"/>
      <c r="K683" s="281"/>
      <c r="L683" s="281"/>
      <c r="M683" s="285"/>
      <c r="N683" s="117">
        <v>20.5</v>
      </c>
      <c r="O683" s="117">
        <v>21.17</v>
      </c>
      <c r="P683" s="117">
        <f t="shared" si="146"/>
        <v>20.835000000000001</v>
      </c>
      <c r="Q683" s="117">
        <f t="shared" si="147"/>
        <v>0.67000000000000171</v>
      </c>
      <c r="R683" s="87" t="s">
        <v>589</v>
      </c>
      <c r="S683" s="132">
        <v>5.4300000000000003E-7</v>
      </c>
      <c r="T683" s="132">
        <f t="shared" si="148"/>
        <v>8.1044776119402786E-7</v>
      </c>
      <c r="U683" s="132" t="s">
        <v>609</v>
      </c>
      <c r="V683" s="132" t="s">
        <v>609</v>
      </c>
      <c r="W683" s="133">
        <v>49.97</v>
      </c>
      <c r="X683" s="132" t="s">
        <v>609</v>
      </c>
      <c r="Y683" s="132" t="s">
        <v>609</v>
      </c>
    </row>
    <row r="684" spans="1:25" ht="12" customHeight="1">
      <c r="A684" s="262"/>
      <c r="B684" s="87" t="s">
        <v>765</v>
      </c>
      <c r="C684" s="87">
        <v>-69047.399999999994</v>
      </c>
      <c r="D684" s="134">
        <v>6420</v>
      </c>
      <c r="E684" s="130">
        <v>-99.1</v>
      </c>
      <c r="F684" s="132" t="s">
        <v>609</v>
      </c>
      <c r="G684" s="132" t="s">
        <v>609</v>
      </c>
      <c r="H684" s="280"/>
      <c r="I684" s="281"/>
      <c r="J684" s="281"/>
      <c r="K684" s="281"/>
      <c r="L684" s="281"/>
      <c r="M684" s="285"/>
      <c r="N684" s="117">
        <v>20.2</v>
      </c>
      <c r="O684" s="117">
        <v>20.87</v>
      </c>
      <c r="P684" s="117">
        <f t="shared" si="146"/>
        <v>20.535</v>
      </c>
      <c r="Q684" s="117">
        <f t="shared" si="147"/>
        <v>0.67000000000000171</v>
      </c>
      <c r="R684" s="87" t="s">
        <v>589</v>
      </c>
      <c r="S684" s="132">
        <v>6.7599999999999997E-7</v>
      </c>
      <c r="T684" s="132">
        <f t="shared" si="148"/>
        <v>1.0089552238805944E-6</v>
      </c>
      <c r="U684" s="132" t="s">
        <v>609</v>
      </c>
      <c r="V684" s="132" t="s">
        <v>609</v>
      </c>
      <c r="W684" s="133">
        <v>49.97</v>
      </c>
      <c r="X684" s="132" t="s">
        <v>609</v>
      </c>
      <c r="Y684" s="132" t="s">
        <v>609</v>
      </c>
    </row>
    <row r="685" spans="1:25" ht="12" customHeight="1">
      <c r="A685" s="262"/>
      <c r="B685" s="87" t="s">
        <v>766</v>
      </c>
      <c r="C685" s="87">
        <v>-69047.399999999994</v>
      </c>
      <c r="D685" s="134">
        <v>6420</v>
      </c>
      <c r="E685" s="130">
        <v>-99.1</v>
      </c>
      <c r="F685" s="132" t="s">
        <v>609</v>
      </c>
      <c r="G685" s="132" t="s">
        <v>609</v>
      </c>
      <c r="H685" s="280"/>
      <c r="I685" s="281"/>
      <c r="J685" s="281"/>
      <c r="K685" s="281"/>
      <c r="L685" s="281"/>
      <c r="M685" s="285"/>
      <c r="N685" s="117">
        <v>19.899999999999999</v>
      </c>
      <c r="O685" s="117">
        <v>20.57</v>
      </c>
      <c r="P685" s="117">
        <f t="shared" si="146"/>
        <v>20.234999999999999</v>
      </c>
      <c r="Q685" s="117">
        <f t="shared" si="147"/>
        <v>0.67000000000000171</v>
      </c>
      <c r="R685" s="87" t="s">
        <v>589</v>
      </c>
      <c r="S685" s="135">
        <v>7.3300000000000001E-7</v>
      </c>
      <c r="T685" s="132">
        <f t="shared" si="148"/>
        <v>1.094029850746266E-6</v>
      </c>
      <c r="U685" s="132" t="s">
        <v>609</v>
      </c>
      <c r="V685" s="132" t="s">
        <v>609</v>
      </c>
      <c r="W685" s="133">
        <v>50.169999999999987</v>
      </c>
      <c r="X685" s="132" t="s">
        <v>609</v>
      </c>
      <c r="Y685" s="132" t="s">
        <v>609</v>
      </c>
    </row>
    <row r="686" spans="1:25" ht="12" customHeight="1">
      <c r="A686" s="262"/>
      <c r="B686" s="87" t="s">
        <v>767</v>
      </c>
      <c r="C686" s="87">
        <v>-69047.399999999994</v>
      </c>
      <c r="D686" s="134">
        <v>6420</v>
      </c>
      <c r="E686" s="130">
        <v>-99.1</v>
      </c>
      <c r="F686" s="132" t="s">
        <v>609</v>
      </c>
      <c r="G686" s="132" t="s">
        <v>609</v>
      </c>
      <c r="H686" s="280"/>
      <c r="I686" s="281"/>
      <c r="J686" s="281"/>
      <c r="K686" s="281"/>
      <c r="L686" s="281"/>
      <c r="M686" s="285"/>
      <c r="N686" s="117">
        <v>19.5</v>
      </c>
      <c r="O686" s="117">
        <v>20.170000000000002</v>
      </c>
      <c r="P686" s="117">
        <f t="shared" si="146"/>
        <v>19.835000000000001</v>
      </c>
      <c r="Q686" s="117">
        <f t="shared" si="147"/>
        <v>0.67000000000000171</v>
      </c>
      <c r="R686" s="87" t="s">
        <v>589</v>
      </c>
      <c r="S686" s="132">
        <v>2.44E-8</v>
      </c>
      <c r="T686" s="132">
        <f t="shared" si="148"/>
        <v>3.6417910447761104E-8</v>
      </c>
      <c r="U686" s="132" t="s">
        <v>609</v>
      </c>
      <c r="V686" s="132" t="s">
        <v>609</v>
      </c>
      <c r="W686" s="133">
        <v>50.169999999999987</v>
      </c>
      <c r="X686" s="132" t="s">
        <v>609</v>
      </c>
      <c r="Y686" s="132" t="s">
        <v>609</v>
      </c>
    </row>
    <row r="687" spans="1:25" ht="12" customHeight="1">
      <c r="A687" s="262"/>
      <c r="B687" s="87" t="s">
        <v>768</v>
      </c>
      <c r="C687" s="87">
        <v>-69047.399999999994</v>
      </c>
      <c r="D687" s="134">
        <v>6420</v>
      </c>
      <c r="E687" s="130">
        <v>-99.1</v>
      </c>
      <c r="F687" s="132" t="s">
        <v>609</v>
      </c>
      <c r="G687" s="132" t="s">
        <v>609</v>
      </c>
      <c r="H687" s="280"/>
      <c r="I687" s="281"/>
      <c r="J687" s="281"/>
      <c r="K687" s="281"/>
      <c r="L687" s="281"/>
      <c r="M687" s="285"/>
      <c r="N687" s="117">
        <v>19.399999999999999</v>
      </c>
      <c r="O687" s="117">
        <v>20.07</v>
      </c>
      <c r="P687" s="117">
        <f t="shared" si="146"/>
        <v>19.734999999999999</v>
      </c>
      <c r="Q687" s="117">
        <f t="shared" si="147"/>
        <v>0.67000000000000171</v>
      </c>
      <c r="R687" s="87" t="s">
        <v>589</v>
      </c>
      <c r="S687" s="132">
        <v>2.44E-8</v>
      </c>
      <c r="T687" s="132">
        <f t="shared" si="148"/>
        <v>3.6417910447761104E-8</v>
      </c>
      <c r="U687" s="132" t="s">
        <v>609</v>
      </c>
      <c r="V687" s="132" t="s">
        <v>609</v>
      </c>
      <c r="W687" s="133">
        <v>50.169999999999987</v>
      </c>
      <c r="X687" s="132" t="s">
        <v>609</v>
      </c>
      <c r="Y687" s="132" t="s">
        <v>609</v>
      </c>
    </row>
    <row r="688" spans="1:25" ht="12" customHeight="1">
      <c r="A688" s="262"/>
      <c r="B688" s="87" t="s">
        <v>769</v>
      </c>
      <c r="C688" s="87">
        <v>-69047.399999999994</v>
      </c>
      <c r="D688" s="134">
        <v>6420</v>
      </c>
      <c r="E688" s="130">
        <v>-99.1</v>
      </c>
      <c r="F688" s="132" t="s">
        <v>609</v>
      </c>
      <c r="G688" s="132" t="s">
        <v>609</v>
      </c>
      <c r="H688" s="280"/>
      <c r="I688" s="281"/>
      <c r="J688" s="281"/>
      <c r="K688" s="281"/>
      <c r="L688" s="281"/>
      <c r="M688" s="285"/>
      <c r="N688" s="117">
        <v>18.7</v>
      </c>
      <c r="O688" s="117">
        <v>19.37</v>
      </c>
      <c r="P688" s="117">
        <f t="shared" si="146"/>
        <v>19.035</v>
      </c>
      <c r="Q688" s="117">
        <f t="shared" si="147"/>
        <v>0.67000000000000171</v>
      </c>
      <c r="R688" s="87" t="s">
        <v>589</v>
      </c>
      <c r="S688" s="132">
        <v>9.76E-8</v>
      </c>
      <c r="T688" s="132">
        <f t="shared" si="148"/>
        <v>1.4567164179104442E-7</v>
      </c>
      <c r="U688" s="132" t="s">
        <v>609</v>
      </c>
      <c r="V688" s="132" t="s">
        <v>609</v>
      </c>
      <c r="W688" s="133">
        <v>50.27000000000001</v>
      </c>
      <c r="X688" s="132" t="s">
        <v>609</v>
      </c>
      <c r="Y688" s="132" t="s">
        <v>609</v>
      </c>
    </row>
    <row r="689" spans="1:25" ht="12" customHeight="1">
      <c r="A689" s="262"/>
      <c r="B689" s="87" t="s">
        <v>770</v>
      </c>
      <c r="C689" s="87">
        <v>-69047.399999999994</v>
      </c>
      <c r="D689" s="134">
        <v>6420</v>
      </c>
      <c r="E689" s="130">
        <v>-99.1</v>
      </c>
      <c r="F689" s="132" t="s">
        <v>609</v>
      </c>
      <c r="G689" s="132" t="s">
        <v>609</v>
      </c>
      <c r="H689" s="280"/>
      <c r="I689" s="281"/>
      <c r="J689" s="281"/>
      <c r="K689" s="281"/>
      <c r="L689" s="281"/>
      <c r="M689" s="285"/>
      <c r="N689" s="117">
        <v>18.100000000000001</v>
      </c>
      <c r="O689" s="117">
        <v>18.77</v>
      </c>
      <c r="P689" s="117">
        <f t="shared" si="146"/>
        <v>18.435000000000002</v>
      </c>
      <c r="Q689" s="117">
        <f t="shared" si="147"/>
        <v>0.66999999999999815</v>
      </c>
      <c r="R689" s="87" t="s">
        <v>589</v>
      </c>
      <c r="S689" s="132">
        <v>4.9E-9</v>
      </c>
      <c r="T689" s="132">
        <f t="shared" si="148"/>
        <v>7.3134328358209155E-9</v>
      </c>
      <c r="U689" s="132" t="s">
        <v>609</v>
      </c>
      <c r="V689" s="132" t="s">
        <v>609</v>
      </c>
      <c r="W689" s="133">
        <v>50.27000000000001</v>
      </c>
      <c r="X689" s="132" t="s">
        <v>609</v>
      </c>
      <c r="Y689" s="132" t="s">
        <v>609</v>
      </c>
    </row>
    <row r="690" spans="1:25" ht="12" customHeight="1">
      <c r="A690" s="262"/>
      <c r="B690" s="87" t="s">
        <v>771</v>
      </c>
      <c r="C690" s="87">
        <v>-69047.399999999994</v>
      </c>
      <c r="D690" s="134">
        <v>6420</v>
      </c>
      <c r="E690" s="130">
        <v>-99.1</v>
      </c>
      <c r="F690" s="132" t="s">
        <v>609</v>
      </c>
      <c r="G690" s="132" t="s">
        <v>609</v>
      </c>
      <c r="H690" s="280"/>
      <c r="I690" s="281"/>
      <c r="J690" s="281"/>
      <c r="K690" s="281"/>
      <c r="L690" s="281"/>
      <c r="M690" s="285"/>
      <c r="N690" s="117">
        <v>17.7</v>
      </c>
      <c r="O690" s="117">
        <v>18.37</v>
      </c>
      <c r="P690" s="117">
        <f t="shared" si="146"/>
        <v>18.035</v>
      </c>
      <c r="Q690" s="117">
        <f t="shared" si="147"/>
        <v>0.67000000000000171</v>
      </c>
      <c r="R690" s="87" t="s">
        <v>589</v>
      </c>
      <c r="S690" s="132">
        <v>5.1900000000000002E-8</v>
      </c>
      <c r="T690" s="132">
        <f t="shared" si="148"/>
        <v>7.746268656716398E-8</v>
      </c>
      <c r="U690" s="132" t="s">
        <v>609</v>
      </c>
      <c r="V690" s="132" t="s">
        <v>609</v>
      </c>
      <c r="W690" s="133">
        <v>48.47</v>
      </c>
      <c r="X690" s="132" t="s">
        <v>609</v>
      </c>
      <c r="Y690" s="132" t="s">
        <v>609</v>
      </c>
    </row>
    <row r="691" spans="1:25" ht="12" customHeight="1">
      <c r="A691" s="262"/>
      <c r="B691" s="87" t="s">
        <v>772</v>
      </c>
      <c r="C691" s="87">
        <v>-69047.399999999994</v>
      </c>
      <c r="D691" s="134">
        <v>6420</v>
      </c>
      <c r="E691" s="130">
        <v>-99.1</v>
      </c>
      <c r="F691" s="132" t="s">
        <v>609</v>
      </c>
      <c r="G691" s="132" t="s">
        <v>609</v>
      </c>
      <c r="H691" s="280"/>
      <c r="I691" s="281"/>
      <c r="J691" s="281"/>
      <c r="K691" s="281"/>
      <c r="L691" s="281"/>
      <c r="M691" s="285"/>
      <c r="N691" s="117">
        <v>17.3</v>
      </c>
      <c r="O691" s="117">
        <v>17.97</v>
      </c>
      <c r="P691" s="117">
        <f t="shared" si="146"/>
        <v>17.634999999999998</v>
      </c>
      <c r="Q691" s="117">
        <f t="shared" si="147"/>
        <v>0.66999999999999815</v>
      </c>
      <c r="R691" s="87" t="s">
        <v>589</v>
      </c>
      <c r="S691" s="132">
        <v>4.9600000000000001E-8</v>
      </c>
      <c r="T691" s="132">
        <f t="shared" si="148"/>
        <v>7.4029850746268856E-8</v>
      </c>
      <c r="U691" s="132" t="s">
        <v>609</v>
      </c>
      <c r="V691" s="132" t="s">
        <v>609</v>
      </c>
      <c r="W691" s="133">
        <v>48.47</v>
      </c>
      <c r="X691" s="132" t="s">
        <v>609</v>
      </c>
      <c r="Y691" s="132" t="s">
        <v>609</v>
      </c>
    </row>
    <row r="692" spans="1:25" ht="12" customHeight="1">
      <c r="A692" s="262"/>
      <c r="B692" s="87" t="s">
        <v>773</v>
      </c>
      <c r="C692" s="87">
        <v>-69047.399999999994</v>
      </c>
      <c r="D692" s="134">
        <v>6420</v>
      </c>
      <c r="E692" s="130">
        <v>-99.1</v>
      </c>
      <c r="F692" s="132" t="s">
        <v>609</v>
      </c>
      <c r="G692" s="132" t="s">
        <v>609</v>
      </c>
      <c r="H692" s="280"/>
      <c r="I692" s="281"/>
      <c r="J692" s="281"/>
      <c r="K692" s="281"/>
      <c r="L692" s="281"/>
      <c r="M692" s="285"/>
      <c r="N692" s="117">
        <v>17.100000000000001</v>
      </c>
      <c r="O692" s="117">
        <v>17.77</v>
      </c>
      <c r="P692" s="117">
        <f t="shared" si="146"/>
        <v>17.435000000000002</v>
      </c>
      <c r="Q692" s="117">
        <f t="shared" si="147"/>
        <v>0.66999999999999815</v>
      </c>
      <c r="R692" s="87" t="s">
        <v>589</v>
      </c>
      <c r="S692" s="135">
        <v>9.8799999999999998E-9</v>
      </c>
      <c r="T692" s="132">
        <f t="shared" si="148"/>
        <v>1.4746268656716459E-8</v>
      </c>
      <c r="U692" s="132" t="s">
        <v>609</v>
      </c>
      <c r="V692" s="132" t="s">
        <v>609</v>
      </c>
      <c r="W692" s="133">
        <v>48.47</v>
      </c>
      <c r="X692" s="132" t="s">
        <v>609</v>
      </c>
      <c r="Y692" s="132" t="s">
        <v>609</v>
      </c>
    </row>
    <row r="693" spans="1:25" ht="12" customHeight="1">
      <c r="A693" s="262"/>
      <c r="B693" s="136" t="s">
        <v>774</v>
      </c>
      <c r="C693" s="87">
        <v>-69047.399999999994</v>
      </c>
      <c r="D693" s="134">
        <v>6420</v>
      </c>
      <c r="E693" s="87">
        <v>-99.1</v>
      </c>
      <c r="F693" s="132" t="s">
        <v>609</v>
      </c>
      <c r="G693" s="132" t="s">
        <v>609</v>
      </c>
      <c r="H693" s="280"/>
      <c r="I693" s="281"/>
      <c r="J693" s="281"/>
      <c r="K693" s="281"/>
      <c r="L693" s="281"/>
      <c r="M693" s="285"/>
      <c r="N693" s="117">
        <v>22.8</v>
      </c>
      <c r="O693" s="117">
        <v>23.47</v>
      </c>
      <c r="P693" s="117">
        <f t="shared" si="141"/>
        <v>23.134999999999998</v>
      </c>
      <c r="Q693" s="117">
        <f t="shared" si="142"/>
        <v>0.66999999999999815</v>
      </c>
      <c r="R693" s="87" t="s">
        <v>589</v>
      </c>
      <c r="S693" s="132">
        <v>1.5800000000000001E-5</v>
      </c>
      <c r="T693" s="132">
        <f t="shared" si="148"/>
        <v>2.3582089552238874E-5</v>
      </c>
      <c r="U693" s="132" t="s">
        <v>609</v>
      </c>
      <c r="V693" s="132" t="s">
        <v>609</v>
      </c>
      <c r="W693" s="133">
        <v>54.132755324193283</v>
      </c>
      <c r="X693" s="87" t="s">
        <v>133</v>
      </c>
      <c r="Y693" s="132" t="s">
        <v>752</v>
      </c>
    </row>
    <row r="694" spans="1:25">
      <c r="A694" s="262"/>
      <c r="B694" s="136" t="s">
        <v>775</v>
      </c>
      <c r="C694" s="87">
        <v>-69047.399999999994</v>
      </c>
      <c r="D694" s="134">
        <v>6420</v>
      </c>
      <c r="E694" s="87">
        <v>-99.1</v>
      </c>
      <c r="F694" s="132" t="s">
        <v>609</v>
      </c>
      <c r="G694" s="132" t="s">
        <v>609</v>
      </c>
      <c r="H694" s="280"/>
      <c r="I694" s="281"/>
      <c r="J694" s="281"/>
      <c r="K694" s="281"/>
      <c r="L694" s="281"/>
      <c r="M694" s="285"/>
      <c r="N694" s="117">
        <v>21.2</v>
      </c>
      <c r="O694" s="117">
        <v>21.87</v>
      </c>
      <c r="P694" s="117">
        <f t="shared" si="141"/>
        <v>21.535</v>
      </c>
      <c r="Q694" s="117">
        <f t="shared" si="142"/>
        <v>0.67000000000000171</v>
      </c>
      <c r="R694" s="87" t="s">
        <v>589</v>
      </c>
      <c r="S694" s="132">
        <v>3.0800000000000003E-5</v>
      </c>
      <c r="T694" s="132">
        <f t="shared" si="148"/>
        <v>4.597014925373123E-5</v>
      </c>
      <c r="U694" s="132" t="s">
        <v>609</v>
      </c>
      <c r="V694" s="132" t="s">
        <v>609</v>
      </c>
      <c r="W694" s="133">
        <v>52.705152626024159</v>
      </c>
      <c r="X694" s="87" t="s">
        <v>274</v>
      </c>
      <c r="Y694" s="87" t="s">
        <v>258</v>
      </c>
    </row>
    <row r="695" spans="1:25">
      <c r="A695" s="262"/>
      <c r="B695" s="136" t="s">
        <v>776</v>
      </c>
      <c r="C695" s="87">
        <v>-69047.399999999994</v>
      </c>
      <c r="D695" s="134">
        <v>6420</v>
      </c>
      <c r="E695" s="87">
        <v>-99.1</v>
      </c>
      <c r="F695" s="132" t="s">
        <v>609</v>
      </c>
      <c r="G695" s="132" t="s">
        <v>609</v>
      </c>
      <c r="H695" s="280"/>
      <c r="I695" s="281"/>
      <c r="J695" s="281"/>
      <c r="K695" s="281"/>
      <c r="L695" s="281"/>
      <c r="M695" s="285"/>
      <c r="N695" s="117">
        <v>20.5</v>
      </c>
      <c r="O695" s="117">
        <v>21.17</v>
      </c>
      <c r="P695" s="117">
        <f t="shared" si="141"/>
        <v>20.835000000000001</v>
      </c>
      <c r="Q695" s="117">
        <f t="shared" si="142"/>
        <v>0.67000000000000171</v>
      </c>
      <c r="R695" s="87" t="s">
        <v>589</v>
      </c>
      <c r="S695" s="132">
        <v>1.77E-5</v>
      </c>
      <c r="T695" s="132">
        <f t="shared" si="148"/>
        <v>2.6417910447761125E-5</v>
      </c>
      <c r="U695" s="132" t="s">
        <v>609</v>
      </c>
      <c r="V695" s="132" t="s">
        <v>609</v>
      </c>
      <c r="W695" s="133">
        <v>52.909095868619744</v>
      </c>
      <c r="X695" s="87" t="s">
        <v>274</v>
      </c>
      <c r="Y695" s="87" t="s">
        <v>258</v>
      </c>
    </row>
    <row r="696" spans="1:25">
      <c r="A696" s="262"/>
      <c r="B696" s="136" t="s">
        <v>777</v>
      </c>
      <c r="C696" s="87">
        <v>-69047.399999999994</v>
      </c>
      <c r="D696" s="134">
        <v>6420</v>
      </c>
      <c r="E696" s="87">
        <v>-99.1</v>
      </c>
      <c r="F696" s="132" t="s">
        <v>609</v>
      </c>
      <c r="G696" s="132" t="s">
        <v>609</v>
      </c>
      <c r="H696" s="280"/>
      <c r="I696" s="281"/>
      <c r="J696" s="281"/>
      <c r="K696" s="281"/>
      <c r="L696" s="281"/>
      <c r="M696" s="285"/>
      <c r="N696" s="117">
        <v>19.899999999999999</v>
      </c>
      <c r="O696" s="117">
        <v>20.57</v>
      </c>
      <c r="P696" s="117">
        <f t="shared" si="141"/>
        <v>20.234999999999999</v>
      </c>
      <c r="Q696" s="117">
        <f t="shared" si="142"/>
        <v>0.67000000000000171</v>
      </c>
      <c r="R696" s="87" t="s">
        <v>589</v>
      </c>
      <c r="S696" s="132">
        <v>2.3E-5</v>
      </c>
      <c r="T696" s="132">
        <f t="shared" si="148"/>
        <v>3.4328358208955134E-5</v>
      </c>
      <c r="U696" s="132" t="s">
        <v>609</v>
      </c>
      <c r="V696" s="132" t="s">
        <v>609</v>
      </c>
      <c r="W696" s="133">
        <v>53.113039111215357</v>
      </c>
      <c r="X696" s="87" t="s">
        <v>274</v>
      </c>
      <c r="Y696" s="87" t="s">
        <v>258</v>
      </c>
    </row>
    <row r="697" spans="1:25">
      <c r="A697" s="262"/>
      <c r="B697" s="136" t="s">
        <v>778</v>
      </c>
      <c r="C697" s="87">
        <v>-69047.399999999994</v>
      </c>
      <c r="D697" s="134">
        <v>6420</v>
      </c>
      <c r="E697" s="87">
        <v>-99.1</v>
      </c>
      <c r="F697" s="132" t="s">
        <v>609</v>
      </c>
      <c r="G697" s="132" t="s">
        <v>609</v>
      </c>
      <c r="H697" s="280"/>
      <c r="I697" s="281"/>
      <c r="J697" s="281"/>
      <c r="K697" s="281"/>
      <c r="L697" s="281"/>
      <c r="M697" s="285"/>
      <c r="N697" s="117">
        <v>18.7</v>
      </c>
      <c r="O697" s="117">
        <v>19.37</v>
      </c>
      <c r="P697" s="117">
        <f t="shared" si="141"/>
        <v>19.035</v>
      </c>
      <c r="Q697" s="117">
        <f t="shared" si="142"/>
        <v>0.67000000000000171</v>
      </c>
      <c r="R697" s="87" t="s">
        <v>589</v>
      </c>
      <c r="S697" s="132">
        <v>1.0200000000000001E-5</v>
      </c>
      <c r="T697" s="132">
        <f t="shared" si="148"/>
        <v>1.5223880597014888E-5</v>
      </c>
      <c r="U697" s="132" t="s">
        <v>609</v>
      </c>
      <c r="V697" s="132" t="s">
        <v>609</v>
      </c>
      <c r="W697" s="133">
        <v>53.21501073251315</v>
      </c>
      <c r="X697" s="87" t="s">
        <v>133</v>
      </c>
      <c r="Y697" s="132" t="s">
        <v>752</v>
      </c>
    </row>
    <row r="698" spans="1:25">
      <c r="A698" s="275"/>
      <c r="B698" s="136" t="s">
        <v>779</v>
      </c>
      <c r="C698" s="87">
        <v>-69047.399999999994</v>
      </c>
      <c r="D698" s="134">
        <v>6420</v>
      </c>
      <c r="E698" s="87">
        <v>-99.1</v>
      </c>
      <c r="F698" s="132" t="s">
        <v>609</v>
      </c>
      <c r="G698" s="132" t="s">
        <v>609</v>
      </c>
      <c r="H698" s="282"/>
      <c r="I698" s="283"/>
      <c r="J698" s="283"/>
      <c r="K698" s="283"/>
      <c r="L698" s="283"/>
      <c r="M698" s="286"/>
      <c r="N698" s="117">
        <v>17.7</v>
      </c>
      <c r="O698" s="117">
        <v>18.37</v>
      </c>
      <c r="P698" s="117">
        <f t="shared" si="141"/>
        <v>18.035</v>
      </c>
      <c r="Q698" s="117">
        <f t="shared" si="142"/>
        <v>0.67000000000000171</v>
      </c>
      <c r="R698" s="87" t="s">
        <v>589</v>
      </c>
      <c r="S698" s="132">
        <v>1.06E-6</v>
      </c>
      <c r="T698" s="132">
        <f t="shared" si="148"/>
        <v>1.582089552238802E-6</v>
      </c>
      <c r="U698" s="132" t="s">
        <v>609</v>
      </c>
      <c r="V698" s="132" t="s">
        <v>609</v>
      </c>
      <c r="W698" s="133">
        <v>51.379521549152884</v>
      </c>
      <c r="X698" s="87" t="s">
        <v>133</v>
      </c>
      <c r="Y698" s="132" t="s">
        <v>752</v>
      </c>
    </row>
    <row r="699" spans="1:25">
      <c r="A699" s="263"/>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74"/>
    </row>
    <row r="700" spans="1:25">
      <c r="A700" s="275" t="s">
        <v>780</v>
      </c>
      <c r="B700" s="137" t="s">
        <v>781</v>
      </c>
      <c r="C700" s="138">
        <v>-68946.759000000005</v>
      </c>
      <c r="D700" s="138">
        <v>6479.4949999999999</v>
      </c>
      <c r="E700" s="138">
        <v>-297.55500000000001</v>
      </c>
      <c r="F700" s="139">
        <v>41678</v>
      </c>
      <c r="G700" s="139">
        <v>41678</v>
      </c>
      <c r="H700" s="268"/>
      <c r="I700" s="269"/>
      <c r="J700" s="269"/>
      <c r="K700" s="269"/>
      <c r="L700" s="269"/>
      <c r="M700" s="270"/>
      <c r="N700" s="140">
        <v>6.5</v>
      </c>
      <c r="O700" s="140">
        <v>10.8</v>
      </c>
      <c r="P700" s="140">
        <f t="shared" ref="P700:P705" si="149">(N700+O700)/2</f>
        <v>8.65</v>
      </c>
      <c r="Q700" s="140">
        <f t="shared" ref="Q700:Q705" si="150">O700-N700</f>
        <v>4.3000000000000007</v>
      </c>
      <c r="R700" s="137" t="s">
        <v>706</v>
      </c>
      <c r="S700" s="141">
        <v>3.9700000000000003E-5</v>
      </c>
      <c r="T700" s="141">
        <v>9.2399999999999996E-6</v>
      </c>
      <c r="U700" s="141">
        <v>2.54E-154</v>
      </c>
      <c r="V700" s="141">
        <v>5.8999999999999999E-155</v>
      </c>
      <c r="W700" s="142">
        <v>84.832499999999982</v>
      </c>
      <c r="X700" s="137" t="s">
        <v>274</v>
      </c>
      <c r="Y700" s="137" t="s">
        <v>275</v>
      </c>
    </row>
    <row r="701" spans="1:25">
      <c r="A701" s="241"/>
      <c r="B701" s="87" t="s">
        <v>782</v>
      </c>
      <c r="C701" s="134">
        <v>-68946.759000000005</v>
      </c>
      <c r="D701" s="134">
        <v>6479.4949999999999</v>
      </c>
      <c r="E701" s="134">
        <v>-297.55500000000001</v>
      </c>
      <c r="F701" s="131">
        <v>41680</v>
      </c>
      <c r="G701" s="131">
        <v>41681</v>
      </c>
      <c r="H701" s="268"/>
      <c r="I701" s="269"/>
      <c r="J701" s="269"/>
      <c r="K701" s="269"/>
      <c r="L701" s="269"/>
      <c r="M701" s="270"/>
      <c r="N701" s="117">
        <v>11</v>
      </c>
      <c r="O701" s="117">
        <v>49.8</v>
      </c>
      <c r="P701" s="117">
        <f t="shared" si="149"/>
        <v>30.4</v>
      </c>
      <c r="Q701" s="117">
        <f t="shared" si="150"/>
        <v>38.799999999999997</v>
      </c>
      <c r="R701" s="87" t="s">
        <v>706</v>
      </c>
      <c r="S701" s="132">
        <v>7.3699999999999997E-6</v>
      </c>
      <c r="T701" s="132">
        <v>1.9000000000000001E-7</v>
      </c>
      <c r="U701" s="132">
        <v>9.26E-42</v>
      </c>
      <c r="V701" s="132">
        <v>2.3900000000000001E-43</v>
      </c>
      <c r="W701" s="133">
        <v>-55.886099999999999</v>
      </c>
      <c r="X701" s="87" t="s">
        <v>274</v>
      </c>
      <c r="Y701" s="87" t="s">
        <v>275</v>
      </c>
    </row>
    <row r="702" spans="1:25">
      <c r="A702" s="241"/>
      <c r="B702" s="87" t="s">
        <v>783</v>
      </c>
      <c r="C702" s="134">
        <v>-68946.759000000005</v>
      </c>
      <c r="D702" s="134">
        <v>6479.4949999999999</v>
      </c>
      <c r="E702" s="134">
        <v>-297.55500000000001</v>
      </c>
      <c r="F702" s="131">
        <v>41679</v>
      </c>
      <c r="G702" s="131">
        <v>41680</v>
      </c>
      <c r="H702" s="268"/>
      <c r="I702" s="269"/>
      <c r="J702" s="269"/>
      <c r="K702" s="269"/>
      <c r="L702" s="269"/>
      <c r="M702" s="270"/>
      <c r="N702" s="117">
        <v>50</v>
      </c>
      <c r="O702" s="117">
        <v>59.8</v>
      </c>
      <c r="P702" s="117">
        <f t="shared" si="149"/>
        <v>54.9</v>
      </c>
      <c r="Q702" s="117">
        <f t="shared" si="150"/>
        <v>9.7999999999999972</v>
      </c>
      <c r="R702" s="87" t="s">
        <v>706</v>
      </c>
      <c r="S702" s="132">
        <v>1.1900000000000001E-8</v>
      </c>
      <c r="T702" s="132">
        <v>1.21E-9</v>
      </c>
      <c r="U702" s="132">
        <v>2.6799999999999998E-8</v>
      </c>
      <c r="V702" s="132">
        <v>2.7299999999999999E-9</v>
      </c>
      <c r="W702" s="133">
        <v>-65.06340000000003</v>
      </c>
      <c r="X702" s="87" t="s">
        <v>652</v>
      </c>
      <c r="Y702" s="87" t="s">
        <v>784</v>
      </c>
    </row>
    <row r="703" spans="1:25">
      <c r="A703" s="241"/>
      <c r="B703" s="87" t="s">
        <v>785</v>
      </c>
      <c r="C703" s="134">
        <v>-68946.759000000005</v>
      </c>
      <c r="D703" s="134">
        <v>6479.4949999999999</v>
      </c>
      <c r="E703" s="134">
        <v>-297.55500000000001</v>
      </c>
      <c r="F703" s="131">
        <v>41676</v>
      </c>
      <c r="G703" s="131">
        <v>41678</v>
      </c>
      <c r="H703" s="268"/>
      <c r="I703" s="269"/>
      <c r="J703" s="269"/>
      <c r="K703" s="269"/>
      <c r="L703" s="269"/>
      <c r="M703" s="270"/>
      <c r="N703" s="117">
        <v>60</v>
      </c>
      <c r="O703" s="117">
        <v>69.8</v>
      </c>
      <c r="P703" s="117">
        <f t="shared" si="149"/>
        <v>64.900000000000006</v>
      </c>
      <c r="Q703" s="117">
        <f t="shared" si="150"/>
        <v>9.7999999999999972</v>
      </c>
      <c r="R703" s="87" t="s">
        <v>706</v>
      </c>
      <c r="S703" s="132">
        <v>2.26E-10</v>
      </c>
      <c r="T703" s="132">
        <v>2.31E-11</v>
      </c>
      <c r="U703" s="132">
        <v>2.7300000000000001E-6</v>
      </c>
      <c r="V703" s="132">
        <v>2.7799999999999997E-7</v>
      </c>
      <c r="W703" s="133">
        <v>-56.905800000000028</v>
      </c>
      <c r="X703" s="87" t="s">
        <v>652</v>
      </c>
      <c r="Y703" s="87" t="s">
        <v>784</v>
      </c>
    </row>
    <row r="704" spans="1:25">
      <c r="A704" s="241"/>
      <c r="B704" s="87" t="s">
        <v>786</v>
      </c>
      <c r="C704" s="134">
        <v>-68946.759000000005</v>
      </c>
      <c r="D704" s="134">
        <v>6479.4949999999999</v>
      </c>
      <c r="E704" s="134">
        <v>-297.55500000000001</v>
      </c>
      <c r="F704" s="131">
        <v>41675</v>
      </c>
      <c r="G704" s="131">
        <v>41676</v>
      </c>
      <c r="H704" s="268"/>
      <c r="I704" s="269"/>
      <c r="J704" s="269"/>
      <c r="K704" s="269"/>
      <c r="L704" s="269"/>
      <c r="M704" s="270"/>
      <c r="N704" s="117">
        <v>70</v>
      </c>
      <c r="O704" s="117">
        <v>90.3</v>
      </c>
      <c r="P704" s="117">
        <f t="shared" si="149"/>
        <v>80.150000000000006</v>
      </c>
      <c r="Q704" s="117">
        <f t="shared" si="150"/>
        <v>20.299999999999997</v>
      </c>
      <c r="R704" s="87" t="s">
        <v>706</v>
      </c>
      <c r="S704" s="132">
        <v>6.6499999999999998E-10</v>
      </c>
      <c r="T704" s="132">
        <v>3.2799999999999999E-11</v>
      </c>
      <c r="U704" s="132">
        <v>2.48E-6</v>
      </c>
      <c r="V704" s="132">
        <v>1.2200000000000001E-7</v>
      </c>
      <c r="W704" s="133">
        <v>-75.566310000000016</v>
      </c>
      <c r="X704" s="87" t="s">
        <v>652</v>
      </c>
      <c r="Y704" s="87" t="s">
        <v>784</v>
      </c>
    </row>
    <row r="705" spans="1:25">
      <c r="A705" s="241"/>
      <c r="B705" s="87" t="s">
        <v>787</v>
      </c>
      <c r="C705" s="134">
        <v>-68946.759000000005</v>
      </c>
      <c r="D705" s="134">
        <v>6479.4949999999999</v>
      </c>
      <c r="E705" s="134">
        <v>-297.55500000000001</v>
      </c>
      <c r="F705" s="131">
        <v>41673</v>
      </c>
      <c r="G705" s="131">
        <v>41675</v>
      </c>
      <c r="H705" s="271"/>
      <c r="I705" s="272"/>
      <c r="J705" s="272"/>
      <c r="K705" s="272"/>
      <c r="L705" s="272"/>
      <c r="M705" s="273"/>
      <c r="N705" s="117">
        <v>90</v>
      </c>
      <c r="O705" s="117">
        <v>102.1</v>
      </c>
      <c r="P705" s="117">
        <f t="shared" si="149"/>
        <v>96.05</v>
      </c>
      <c r="Q705" s="117">
        <f t="shared" si="150"/>
        <v>12.099999999999994</v>
      </c>
      <c r="R705" s="87" t="s">
        <v>706</v>
      </c>
      <c r="S705" s="132">
        <v>2.4700000000000001E-5</v>
      </c>
      <c r="T705" s="132">
        <v>2.04E-6</v>
      </c>
      <c r="U705" s="132">
        <v>3.8200000000000002E-106</v>
      </c>
      <c r="V705" s="132">
        <v>3.16E-107</v>
      </c>
      <c r="W705" s="133">
        <v>75.961109999999962</v>
      </c>
      <c r="X705" s="87" t="s">
        <v>274</v>
      </c>
      <c r="Y705" s="87" t="s">
        <v>275</v>
      </c>
    </row>
    <row r="706" spans="1:25">
      <c r="A706" s="263"/>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74"/>
    </row>
    <row r="707" spans="1:25">
      <c r="A707" s="87" t="s">
        <v>788</v>
      </c>
      <c r="B707" s="87" t="s">
        <v>789</v>
      </c>
      <c r="C707" s="134">
        <v>-68859.826000000001</v>
      </c>
      <c r="D707" s="134">
        <v>6456.7870000000003</v>
      </c>
      <c r="E707" s="134">
        <v>-305.19900000000001</v>
      </c>
      <c r="F707" s="131">
        <v>41676</v>
      </c>
      <c r="G707" s="131">
        <v>41677</v>
      </c>
      <c r="H707" s="114">
        <f>E707-N707</f>
        <v>-308.399</v>
      </c>
      <c r="I707" s="114">
        <f>E707-O707</f>
        <v>-310.57900000000001</v>
      </c>
      <c r="J707" s="114">
        <f>AVERAGE(H707:I707)</f>
        <v>-309.48900000000003</v>
      </c>
      <c r="K707" s="114">
        <f>200.9-H707</f>
        <v>509.29899999999998</v>
      </c>
      <c r="L707" s="114">
        <f>200.9-I707</f>
        <v>511.47900000000004</v>
      </c>
      <c r="M707" s="114">
        <f>200.9-J707</f>
        <v>510.38900000000001</v>
      </c>
      <c r="N707" s="117">
        <v>3.2</v>
      </c>
      <c r="O707" s="117">
        <v>5.38</v>
      </c>
      <c r="P707" s="117">
        <f>(N707+O707)/2</f>
        <v>4.29</v>
      </c>
      <c r="Q707" s="117">
        <f>O707-N707</f>
        <v>2.1799999999999997</v>
      </c>
      <c r="R707" s="87" t="s">
        <v>706</v>
      </c>
      <c r="S707" s="132">
        <v>5.1799999999999999E-9</v>
      </c>
      <c r="T707" s="132">
        <v>2.3800000000000001E-9</v>
      </c>
      <c r="U707" s="132">
        <v>4.5300000000000003E-5</v>
      </c>
      <c r="V707" s="132">
        <v>2.0800000000000001E-5</v>
      </c>
      <c r="W707" s="133">
        <v>31.811849999999993</v>
      </c>
      <c r="X707" s="87" t="s">
        <v>649</v>
      </c>
      <c r="Y707" s="87" t="s">
        <v>784</v>
      </c>
    </row>
    <row r="708" spans="1:25">
      <c r="A708" s="263"/>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74"/>
    </row>
    <row r="709" spans="1:25">
      <c r="A709" s="241" t="s">
        <v>790</v>
      </c>
      <c r="B709" s="87" t="s">
        <v>791</v>
      </c>
      <c r="C709" s="134">
        <v>-68859.381999999998</v>
      </c>
      <c r="D709" s="134">
        <v>6459.2470000000003</v>
      </c>
      <c r="E709" s="134">
        <v>-303.11500000000001</v>
      </c>
      <c r="F709" s="131">
        <v>41677</v>
      </c>
      <c r="G709" s="131">
        <v>41678</v>
      </c>
      <c r="H709" s="265"/>
      <c r="I709" s="266"/>
      <c r="J709" s="266"/>
      <c r="K709" s="266"/>
      <c r="L709" s="266"/>
      <c r="M709" s="267"/>
      <c r="N709" s="117">
        <v>4</v>
      </c>
      <c r="O709" s="117">
        <v>6.18</v>
      </c>
      <c r="P709" s="117">
        <f>(N709+O709)/2</f>
        <v>5.09</v>
      </c>
      <c r="Q709" s="117">
        <f>O709-N709</f>
        <v>2.1799999999999997</v>
      </c>
      <c r="R709" s="87" t="s">
        <v>706</v>
      </c>
      <c r="S709" s="132">
        <v>3.5899999999999998E-9</v>
      </c>
      <c r="T709" s="132">
        <v>1.6500000000000001E-9</v>
      </c>
      <c r="U709" s="132">
        <v>4.5400000000000002E-7</v>
      </c>
      <c r="V709" s="132">
        <v>2.0800000000000001E-7</v>
      </c>
      <c r="W709" s="133">
        <v>100.68619999999999</v>
      </c>
      <c r="X709" s="87" t="s">
        <v>649</v>
      </c>
      <c r="Y709" s="87" t="s">
        <v>784</v>
      </c>
    </row>
    <row r="710" spans="1:25">
      <c r="A710" s="241"/>
      <c r="B710" s="87" t="s">
        <v>792</v>
      </c>
      <c r="C710" s="134">
        <v>-68859.381999999998</v>
      </c>
      <c r="D710" s="134">
        <v>6459.2470000000003</v>
      </c>
      <c r="E710" s="134">
        <v>-303.11500000000001</v>
      </c>
      <c r="F710" s="131">
        <v>41678</v>
      </c>
      <c r="G710" s="131">
        <v>41678</v>
      </c>
      <c r="H710" s="271"/>
      <c r="I710" s="272"/>
      <c r="J710" s="272"/>
      <c r="K710" s="272"/>
      <c r="L710" s="272"/>
      <c r="M710" s="273"/>
      <c r="N710" s="117">
        <v>15.3</v>
      </c>
      <c r="O710" s="117">
        <v>16.600000000000001</v>
      </c>
      <c r="P710" s="117">
        <f>(N710+O710)/2</f>
        <v>15.950000000000001</v>
      </c>
      <c r="Q710" s="117">
        <f>O710-N710</f>
        <v>1.3000000000000007</v>
      </c>
      <c r="R710" s="87" t="s">
        <v>706</v>
      </c>
      <c r="S710" s="132">
        <v>9.6400000000000006E-9</v>
      </c>
      <c r="T710" s="132">
        <v>7.4199999999999996E-9</v>
      </c>
      <c r="U710" s="132">
        <v>2.6099999999999998E-15</v>
      </c>
      <c r="V710" s="132">
        <v>2.0099999999999999E-15</v>
      </c>
      <c r="W710" s="133">
        <v>102.72559999999999</v>
      </c>
      <c r="X710" s="87" t="s">
        <v>649</v>
      </c>
      <c r="Y710" s="87" t="s">
        <v>784</v>
      </c>
    </row>
    <row r="711" spans="1:25">
      <c r="A711" s="263"/>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74"/>
    </row>
    <row r="712" spans="1:25">
      <c r="A712" s="241" t="s">
        <v>793</v>
      </c>
      <c r="B712" s="87" t="s">
        <v>794</v>
      </c>
      <c r="C712" s="134">
        <v>-68860.27</v>
      </c>
      <c r="D712" s="134">
        <v>6454.326</v>
      </c>
      <c r="E712" s="134">
        <v>-303.11500000000001</v>
      </c>
      <c r="F712" s="131">
        <v>41675</v>
      </c>
      <c r="G712" s="131">
        <v>41676</v>
      </c>
      <c r="H712" s="265"/>
      <c r="I712" s="266"/>
      <c r="J712" s="266"/>
      <c r="K712" s="266"/>
      <c r="L712" s="266"/>
      <c r="M712" s="267"/>
      <c r="N712" s="117">
        <v>6.5</v>
      </c>
      <c r="O712" s="117">
        <v>8.68</v>
      </c>
      <c r="P712" s="117">
        <f>(N712+O712)/2</f>
        <v>7.59</v>
      </c>
      <c r="Q712" s="117">
        <f>O712-N712</f>
        <v>2.1799999999999997</v>
      </c>
      <c r="R712" s="87" t="s">
        <v>706</v>
      </c>
      <c r="S712" s="132">
        <v>6.0899999999999996E-8</v>
      </c>
      <c r="T712" s="132">
        <v>2.7899999999999998E-8</v>
      </c>
      <c r="U712" s="132">
        <v>4.5300000000000003E-5</v>
      </c>
      <c r="V712" s="132">
        <v>2.0800000000000001E-5</v>
      </c>
      <c r="W712" s="133">
        <v>-123.95371000000003</v>
      </c>
      <c r="X712" s="87" t="s">
        <v>649</v>
      </c>
      <c r="Y712" s="87" t="s">
        <v>784</v>
      </c>
    </row>
    <row r="713" spans="1:25">
      <c r="A713" s="241"/>
      <c r="B713" s="87" t="s">
        <v>795</v>
      </c>
      <c r="C713" s="134">
        <v>-68860.27</v>
      </c>
      <c r="D713" s="134">
        <v>6454.326</v>
      </c>
      <c r="E713" s="134">
        <v>-303.11500000000001</v>
      </c>
      <c r="F713" s="131">
        <v>41674</v>
      </c>
      <c r="G713" s="131">
        <v>41675</v>
      </c>
      <c r="H713" s="271"/>
      <c r="I713" s="272"/>
      <c r="J713" s="272"/>
      <c r="K713" s="272"/>
      <c r="L713" s="272"/>
      <c r="M713" s="273"/>
      <c r="N713" s="117">
        <v>15.3</v>
      </c>
      <c r="O713" s="117">
        <v>16.600000000000001</v>
      </c>
      <c r="P713" s="117">
        <f>(N713+O713)/2</f>
        <v>15.950000000000001</v>
      </c>
      <c r="Q713" s="117">
        <f>O713-N713</f>
        <v>1.3000000000000007</v>
      </c>
      <c r="R713" s="87" t="s">
        <v>706</v>
      </c>
      <c r="S713" s="132">
        <v>1.8299999999999998E-8</v>
      </c>
      <c r="T713" s="132">
        <v>1.4100000000000001E-8</v>
      </c>
      <c r="U713" s="132">
        <v>2.5399999999999999E-15</v>
      </c>
      <c r="V713" s="132">
        <v>1.9500000000000001E-15</v>
      </c>
      <c r="W713" s="133">
        <v>103.94923999999997</v>
      </c>
      <c r="X713" s="87" t="s">
        <v>652</v>
      </c>
      <c r="Y713" s="87" t="s">
        <v>784</v>
      </c>
    </row>
    <row r="714" spans="1:25">
      <c r="A714" s="33" t="s">
        <v>727</v>
      </c>
      <c r="B714" s="103"/>
      <c r="C714" s="103"/>
      <c r="D714" s="143"/>
      <c r="E714" s="103"/>
      <c r="F714" s="103"/>
      <c r="G714" s="103"/>
      <c r="H714" s="103"/>
      <c r="I714" s="103"/>
      <c r="J714" s="103"/>
      <c r="K714" s="103"/>
      <c r="L714" s="103"/>
      <c r="M714" s="103"/>
      <c r="N714" s="144"/>
      <c r="O714" s="144"/>
      <c r="P714" s="144"/>
      <c r="Q714" s="144"/>
      <c r="R714" s="103"/>
      <c r="S714" s="145"/>
      <c r="T714" s="145"/>
      <c r="U714" s="145"/>
      <c r="V714" s="145"/>
      <c r="W714" s="146"/>
      <c r="X714" s="103"/>
      <c r="Y714" s="145"/>
    </row>
    <row r="715" spans="1:25">
      <c r="A715" s="33" t="s">
        <v>136</v>
      </c>
      <c r="B715" s="9"/>
      <c r="C715" s="9"/>
      <c r="D715" s="9"/>
      <c r="E715" s="9"/>
      <c r="F715" s="104"/>
      <c r="G715" s="104"/>
      <c r="H715" s="98"/>
      <c r="I715" s="98"/>
      <c r="J715" s="98"/>
      <c r="K715" s="98"/>
      <c r="L715" s="98"/>
      <c r="M715" s="98"/>
      <c r="N715" s="105"/>
      <c r="O715" s="105"/>
      <c r="P715" s="105"/>
      <c r="Q715" s="105"/>
      <c r="R715" s="98"/>
      <c r="S715" s="135"/>
      <c r="T715" s="135"/>
      <c r="U715" s="135"/>
      <c r="V715" s="135"/>
      <c r="W715" s="98"/>
      <c r="X715" s="9"/>
      <c r="Y715" s="9"/>
    </row>
    <row r="716" spans="1:25">
      <c r="A716" s="33" t="s">
        <v>137</v>
      </c>
      <c r="B716" s="9"/>
      <c r="C716" s="9"/>
      <c r="D716" s="9"/>
      <c r="E716" s="9"/>
      <c r="F716" s="104"/>
      <c r="G716" s="104"/>
      <c r="H716" s="98"/>
      <c r="I716" s="98"/>
      <c r="J716" s="98"/>
      <c r="K716" s="98"/>
      <c r="L716" s="98"/>
      <c r="M716" s="98"/>
      <c r="N716" s="105"/>
      <c r="O716" s="105"/>
      <c r="P716" s="105"/>
      <c r="Q716" s="105"/>
      <c r="R716" s="98"/>
      <c r="S716" s="135"/>
      <c r="T716" s="135"/>
      <c r="U716" s="135"/>
      <c r="V716" s="135"/>
      <c r="W716" s="98"/>
      <c r="X716" s="9"/>
      <c r="Y716" s="9"/>
    </row>
    <row r="717" spans="1:25">
      <c r="A717" s="33" t="s">
        <v>138</v>
      </c>
      <c r="B717" s="9"/>
      <c r="C717" s="9"/>
      <c r="D717" s="9"/>
      <c r="E717" s="9"/>
      <c r="F717" s="104"/>
      <c r="G717" s="104"/>
      <c r="H717" s="98"/>
      <c r="I717" s="98"/>
      <c r="J717" s="98"/>
      <c r="K717" s="98"/>
      <c r="L717" s="98"/>
      <c r="M717" s="98"/>
      <c r="N717" s="105"/>
      <c r="O717" s="105"/>
      <c r="P717" s="105"/>
      <c r="Q717" s="105"/>
      <c r="R717" s="98"/>
      <c r="S717" s="135"/>
      <c r="T717" s="135"/>
      <c r="U717" s="135"/>
      <c r="V717" s="135"/>
      <c r="W717" s="98"/>
      <c r="X717" s="9"/>
      <c r="Y717" s="9"/>
    </row>
    <row r="718" spans="1:25">
      <c r="A718" s="33" t="s">
        <v>139</v>
      </c>
      <c r="B718" s="9"/>
      <c r="C718" s="9"/>
      <c r="D718" s="9"/>
      <c r="E718" s="9"/>
      <c r="F718" s="104"/>
      <c r="G718" s="104"/>
      <c r="H718" s="98"/>
      <c r="I718" s="98"/>
      <c r="J718" s="98"/>
      <c r="K718" s="98"/>
      <c r="L718" s="98"/>
      <c r="M718" s="98"/>
      <c r="N718" s="105"/>
      <c r="O718" s="105"/>
      <c r="P718" s="105"/>
      <c r="Q718" s="105"/>
      <c r="R718" s="98"/>
      <c r="S718" s="135"/>
      <c r="T718" s="135"/>
      <c r="U718" s="135"/>
      <c r="V718" s="135"/>
      <c r="W718" s="98"/>
      <c r="X718" s="9"/>
      <c r="Y718" s="9"/>
    </row>
    <row r="719" spans="1:25">
      <c r="A719" s="33" t="s">
        <v>140</v>
      </c>
      <c r="B719" s="9"/>
      <c r="C719" s="9"/>
      <c r="D719" s="9"/>
      <c r="E719" s="9"/>
      <c r="F719" s="104"/>
      <c r="G719" s="104"/>
      <c r="H719" s="98"/>
      <c r="I719" s="98"/>
      <c r="J719" s="98"/>
      <c r="K719" s="98"/>
      <c r="L719" s="98"/>
      <c r="M719" s="98"/>
      <c r="N719" s="105"/>
      <c r="O719" s="105"/>
      <c r="P719" s="105"/>
      <c r="Q719" s="105"/>
      <c r="R719" s="98"/>
      <c r="S719" s="135"/>
      <c r="T719" s="135"/>
      <c r="U719" s="135"/>
      <c r="V719" s="135"/>
      <c r="W719" s="98"/>
      <c r="X719" s="9"/>
      <c r="Y719" s="9"/>
    </row>
    <row r="720" spans="1:25">
      <c r="A720" s="33" t="s">
        <v>141</v>
      </c>
      <c r="B720" s="9"/>
      <c r="C720" s="9"/>
      <c r="D720" s="9"/>
      <c r="E720" s="9"/>
      <c r="F720" s="104"/>
      <c r="G720" s="104"/>
      <c r="H720" s="98"/>
      <c r="I720" s="98"/>
      <c r="J720" s="98"/>
      <c r="K720" s="98"/>
      <c r="L720" s="98"/>
      <c r="M720" s="98"/>
      <c r="N720" s="105"/>
      <c r="O720" s="105"/>
      <c r="P720" s="105"/>
      <c r="Q720" s="105"/>
      <c r="R720" s="98"/>
      <c r="S720" s="135"/>
      <c r="T720" s="135"/>
      <c r="U720" s="135"/>
      <c r="V720" s="135"/>
      <c r="W720" s="98"/>
      <c r="X720" s="9"/>
      <c r="Y720" s="9"/>
    </row>
    <row r="721" spans="1:25">
      <c r="A721" s="33" t="s">
        <v>142</v>
      </c>
      <c r="B721" s="9"/>
      <c r="C721" s="9"/>
      <c r="D721" s="9"/>
      <c r="E721" s="9"/>
      <c r="F721" s="104"/>
      <c r="G721" s="104"/>
      <c r="H721" s="98"/>
      <c r="I721" s="98"/>
      <c r="J721" s="98"/>
      <c r="K721" s="98"/>
      <c r="L721" s="98"/>
      <c r="M721" s="98"/>
      <c r="N721" s="105"/>
      <c r="O721" s="105"/>
      <c r="P721" s="105"/>
      <c r="Q721" s="105"/>
      <c r="R721" s="98"/>
      <c r="S721" s="135"/>
      <c r="T721" s="135"/>
      <c r="U721" s="135"/>
      <c r="V721" s="135"/>
      <c r="W721" s="98"/>
      <c r="X721" s="9"/>
      <c r="Y721" s="9"/>
    </row>
    <row r="722" spans="1:25">
      <c r="A722" s="33" t="s">
        <v>143</v>
      </c>
      <c r="B722" s="9"/>
      <c r="C722" s="9"/>
      <c r="D722" s="9"/>
      <c r="E722" s="9"/>
      <c r="F722" s="104"/>
      <c r="G722" s="104"/>
      <c r="H722" s="98"/>
      <c r="I722" s="98"/>
      <c r="J722" s="98"/>
      <c r="K722" s="98"/>
      <c r="L722" s="98"/>
      <c r="M722" s="98"/>
      <c r="N722" s="105"/>
      <c r="O722" s="105"/>
      <c r="P722" s="105"/>
      <c r="Q722" s="105"/>
      <c r="R722" s="98"/>
      <c r="S722" s="135"/>
      <c r="T722" s="135"/>
      <c r="U722" s="135"/>
      <c r="V722" s="135"/>
      <c r="W722" s="98"/>
      <c r="X722" s="9"/>
      <c r="Y722" s="9"/>
    </row>
    <row r="723" spans="1:25">
      <c r="A723" s="108" t="s">
        <v>145</v>
      </c>
      <c r="B723" s="9"/>
      <c r="C723" s="9"/>
      <c r="D723" s="9"/>
      <c r="E723" s="9"/>
      <c r="F723" s="104"/>
      <c r="G723" s="104"/>
      <c r="H723" s="98"/>
      <c r="I723" s="98"/>
      <c r="J723" s="98"/>
      <c r="K723" s="98"/>
      <c r="L723" s="98"/>
      <c r="M723" s="98"/>
      <c r="N723" s="105"/>
      <c r="O723" s="105"/>
      <c r="P723" s="105"/>
      <c r="Q723" s="105"/>
      <c r="R723" s="98"/>
      <c r="S723" s="135"/>
      <c r="T723" s="135"/>
      <c r="U723" s="135"/>
      <c r="V723" s="135"/>
      <c r="W723" s="98"/>
      <c r="X723" s="9"/>
      <c r="Y723" s="9"/>
    </row>
    <row r="724" spans="1:25">
      <c r="A724" s="9"/>
      <c r="B724" s="9"/>
      <c r="C724" s="9"/>
      <c r="D724" s="9"/>
      <c r="E724" s="9"/>
      <c r="F724" s="104"/>
      <c r="G724" s="104"/>
      <c r="H724" s="98"/>
      <c r="I724" s="98"/>
      <c r="J724" s="98"/>
      <c r="K724" s="98"/>
      <c r="L724" s="98"/>
      <c r="M724" s="98"/>
      <c r="N724" s="105"/>
      <c r="O724" s="105"/>
      <c r="P724" s="105"/>
      <c r="Q724" s="105"/>
      <c r="R724" s="98"/>
      <c r="S724" s="135"/>
      <c r="T724" s="135"/>
      <c r="U724" s="135"/>
      <c r="V724" s="135"/>
      <c r="W724" s="98"/>
      <c r="X724" s="9"/>
      <c r="Y724" s="9"/>
    </row>
    <row r="725" spans="1:25" ht="30" customHeight="1">
      <c r="A725" s="232" t="s">
        <v>2</v>
      </c>
      <c r="B725" s="236" t="s">
        <v>3</v>
      </c>
      <c r="C725" s="236" t="s">
        <v>4</v>
      </c>
      <c r="D725" s="232"/>
      <c r="E725" s="232"/>
      <c r="F725" s="237" t="s">
        <v>5</v>
      </c>
      <c r="G725" s="237"/>
      <c r="H725" s="238" t="s">
        <v>6</v>
      </c>
      <c r="I725" s="238"/>
      <c r="J725" s="238"/>
      <c r="K725" s="238"/>
      <c r="L725" s="238"/>
      <c r="M725" s="238"/>
      <c r="N725" s="232"/>
      <c r="O725" s="232"/>
      <c r="P725" s="232"/>
      <c r="Q725" s="239" t="s">
        <v>7</v>
      </c>
      <c r="R725" s="236" t="s">
        <v>8</v>
      </c>
      <c r="S725" s="259" t="s">
        <v>9</v>
      </c>
      <c r="T725" s="260"/>
      <c r="U725" s="260"/>
      <c r="V725" s="260"/>
      <c r="W725" s="260"/>
      <c r="X725" s="236" t="s">
        <v>10</v>
      </c>
      <c r="Y725" s="236" t="s">
        <v>11</v>
      </c>
    </row>
    <row r="726" spans="1:25" ht="15" thickBot="1">
      <c r="A726" s="235"/>
      <c r="B726" s="235"/>
      <c r="C726" s="109" t="s">
        <v>12</v>
      </c>
      <c r="D726" s="109" t="s">
        <v>13</v>
      </c>
      <c r="E726" s="109" t="s">
        <v>14</v>
      </c>
      <c r="F726" s="110" t="s">
        <v>15</v>
      </c>
      <c r="G726" s="110" t="s">
        <v>16</v>
      </c>
      <c r="H726" s="111" t="s">
        <v>17</v>
      </c>
      <c r="I726" s="111" t="s">
        <v>18</v>
      </c>
      <c r="J726" s="111" t="s">
        <v>19</v>
      </c>
      <c r="K726" s="111" t="s">
        <v>20</v>
      </c>
      <c r="L726" s="111" t="s">
        <v>21</v>
      </c>
      <c r="M726" s="111" t="s">
        <v>22</v>
      </c>
      <c r="N726" s="112" t="s">
        <v>23</v>
      </c>
      <c r="O726" s="112" t="s">
        <v>24</v>
      </c>
      <c r="P726" s="112" t="s">
        <v>25</v>
      </c>
      <c r="Q726" s="240"/>
      <c r="R726" s="235"/>
      <c r="S726" s="113" t="s">
        <v>26</v>
      </c>
      <c r="T726" s="113" t="s">
        <v>27</v>
      </c>
      <c r="U726" s="113" t="s">
        <v>28</v>
      </c>
      <c r="V726" s="113" t="s">
        <v>29</v>
      </c>
      <c r="W726" s="16" t="s">
        <v>30</v>
      </c>
      <c r="X726" s="235"/>
      <c r="Y726" s="235"/>
    </row>
    <row r="727" spans="1:25" ht="12" customHeight="1" thickTop="1">
      <c r="A727" s="261" t="s">
        <v>796</v>
      </c>
      <c r="B727" s="87" t="s">
        <v>797</v>
      </c>
      <c r="C727" s="87">
        <v>-69048.100000000006</v>
      </c>
      <c r="D727" s="87">
        <v>6419.1</v>
      </c>
      <c r="E727" s="130">
        <v>-99.1</v>
      </c>
      <c r="F727" s="132" t="s">
        <v>609</v>
      </c>
      <c r="G727" s="132" t="s">
        <v>609</v>
      </c>
      <c r="H727" s="287"/>
      <c r="I727" s="288"/>
      <c r="J727" s="288"/>
      <c r="K727" s="288"/>
      <c r="L727" s="288"/>
      <c r="M727" s="289"/>
      <c r="N727" s="117">
        <v>18.5</v>
      </c>
      <c r="O727" s="117">
        <v>22.47</v>
      </c>
      <c r="P727" s="117">
        <f t="shared" ref="P727:P789" si="151">(N727+O727)/2</f>
        <v>20.484999999999999</v>
      </c>
      <c r="Q727" s="117">
        <f t="shared" ref="Q727:Q789" si="152">O727-N727</f>
        <v>3.9699999999999989</v>
      </c>
      <c r="R727" s="87" t="s">
        <v>589</v>
      </c>
      <c r="S727" s="132">
        <v>5.3300000000000002E-7</v>
      </c>
      <c r="T727" s="132">
        <f t="shared" ref="T727:T745" si="153">S727/Q727</f>
        <v>1.3425692695214111E-7</v>
      </c>
      <c r="U727" s="132" t="s">
        <v>609</v>
      </c>
      <c r="V727" s="132" t="s">
        <v>609</v>
      </c>
      <c r="W727" s="133">
        <v>53.416528999999997</v>
      </c>
      <c r="X727" s="132" t="s">
        <v>609</v>
      </c>
      <c r="Y727" s="132" t="s">
        <v>609</v>
      </c>
    </row>
    <row r="728" spans="1:25" ht="12" customHeight="1">
      <c r="A728" s="262"/>
      <c r="B728" s="87" t="s">
        <v>798</v>
      </c>
      <c r="C728" s="87">
        <v>-69048.100000000006</v>
      </c>
      <c r="D728" s="87">
        <v>6419.1</v>
      </c>
      <c r="E728" s="130">
        <v>-99.1</v>
      </c>
      <c r="F728" s="132" t="s">
        <v>609</v>
      </c>
      <c r="G728" s="132" t="s">
        <v>609</v>
      </c>
      <c r="H728" s="280"/>
      <c r="I728" s="281"/>
      <c r="J728" s="281"/>
      <c r="K728" s="281"/>
      <c r="L728" s="281"/>
      <c r="M728" s="285"/>
      <c r="N728" s="117">
        <v>17.399999999999999</v>
      </c>
      <c r="O728" s="117">
        <v>18.07</v>
      </c>
      <c r="P728" s="117">
        <f t="shared" si="151"/>
        <v>17.734999999999999</v>
      </c>
      <c r="Q728" s="117">
        <f t="shared" si="152"/>
        <v>0.67000000000000171</v>
      </c>
      <c r="R728" s="87" t="s">
        <v>589</v>
      </c>
      <c r="S728" s="132">
        <v>9.7499999999999996E-9</v>
      </c>
      <c r="T728" s="132">
        <f t="shared" si="153"/>
        <v>1.4552238805970112E-8</v>
      </c>
      <c r="U728" s="132" t="s">
        <v>609</v>
      </c>
      <c r="V728" s="132" t="s">
        <v>609</v>
      </c>
      <c r="W728" s="133">
        <v>53.416528999999997</v>
      </c>
      <c r="X728" s="132" t="s">
        <v>609</v>
      </c>
      <c r="Y728" s="132" t="s">
        <v>609</v>
      </c>
    </row>
    <row r="729" spans="1:25" ht="12" customHeight="1">
      <c r="A729" s="262"/>
      <c r="B729" s="87" t="s">
        <v>799</v>
      </c>
      <c r="C729" s="87">
        <v>-69048.100000000006</v>
      </c>
      <c r="D729" s="87">
        <v>6419.1</v>
      </c>
      <c r="E729" s="130">
        <v>-99.1</v>
      </c>
      <c r="F729" s="132" t="s">
        <v>609</v>
      </c>
      <c r="G729" s="132" t="s">
        <v>609</v>
      </c>
      <c r="H729" s="280"/>
      <c r="I729" s="281"/>
      <c r="J729" s="281"/>
      <c r="K729" s="281"/>
      <c r="L729" s="281"/>
      <c r="M729" s="285"/>
      <c r="N729" s="117">
        <v>16.3</v>
      </c>
      <c r="O729" s="117">
        <v>16.97</v>
      </c>
      <c r="P729" s="117">
        <f t="shared" si="151"/>
        <v>16.634999999999998</v>
      </c>
      <c r="Q729" s="117">
        <f t="shared" si="152"/>
        <v>0.66999999999999815</v>
      </c>
      <c r="R729" s="87" t="s">
        <v>589</v>
      </c>
      <c r="S729" s="132">
        <v>7.0200000000000007E-8</v>
      </c>
      <c r="T729" s="132">
        <f t="shared" si="153"/>
        <v>1.0477611940298537E-7</v>
      </c>
      <c r="U729" s="132" t="s">
        <v>609</v>
      </c>
      <c r="V729" s="132" t="s">
        <v>609</v>
      </c>
      <c r="W729" s="133">
        <v>49.021621999999979</v>
      </c>
      <c r="X729" s="132" t="s">
        <v>609</v>
      </c>
      <c r="Y729" s="132" t="s">
        <v>609</v>
      </c>
    </row>
    <row r="730" spans="1:25" ht="12" customHeight="1">
      <c r="A730" s="262"/>
      <c r="B730" s="87" t="s">
        <v>800</v>
      </c>
      <c r="C730" s="87">
        <v>-69048.100000000006</v>
      </c>
      <c r="D730" s="87">
        <v>6419.1</v>
      </c>
      <c r="E730" s="130">
        <v>-99.1</v>
      </c>
      <c r="F730" s="132" t="s">
        <v>609</v>
      </c>
      <c r="G730" s="132" t="s">
        <v>609</v>
      </c>
      <c r="H730" s="280"/>
      <c r="I730" s="281"/>
      <c r="J730" s="281"/>
      <c r="K730" s="281"/>
      <c r="L730" s="281"/>
      <c r="M730" s="285"/>
      <c r="N730" s="117">
        <v>16.05</v>
      </c>
      <c r="O730" s="117">
        <v>16.72</v>
      </c>
      <c r="P730" s="117">
        <f t="shared" si="151"/>
        <v>16.384999999999998</v>
      </c>
      <c r="Q730" s="117">
        <f t="shared" si="152"/>
        <v>0.66999999999999815</v>
      </c>
      <c r="R730" s="87" t="s">
        <v>589</v>
      </c>
      <c r="S730" s="132">
        <v>6.5400000000000003E-8</v>
      </c>
      <c r="T730" s="132">
        <f t="shared" si="153"/>
        <v>9.7611940298507733E-8</v>
      </c>
      <c r="U730" s="132" t="s">
        <v>609</v>
      </c>
      <c r="V730" s="132" t="s">
        <v>609</v>
      </c>
      <c r="W730" s="133">
        <v>49.021621999999979</v>
      </c>
      <c r="X730" s="132" t="s">
        <v>609</v>
      </c>
      <c r="Y730" s="132" t="s">
        <v>609</v>
      </c>
    </row>
    <row r="731" spans="1:25" ht="12" customHeight="1">
      <c r="A731" s="262"/>
      <c r="B731" s="87" t="s">
        <v>801</v>
      </c>
      <c r="C731" s="87">
        <v>-69048.100000000006</v>
      </c>
      <c r="D731" s="87">
        <v>6419.1</v>
      </c>
      <c r="E731" s="130">
        <v>-99.1</v>
      </c>
      <c r="F731" s="132" t="s">
        <v>609</v>
      </c>
      <c r="G731" s="132" t="s">
        <v>609</v>
      </c>
      <c r="H731" s="280"/>
      <c r="I731" s="281"/>
      <c r="J731" s="281"/>
      <c r="K731" s="281"/>
      <c r="L731" s="281"/>
      <c r="M731" s="285"/>
      <c r="N731" s="117">
        <v>15.85</v>
      </c>
      <c r="O731" s="117">
        <v>16.52</v>
      </c>
      <c r="P731" s="117">
        <f t="shared" si="151"/>
        <v>16.184999999999999</v>
      </c>
      <c r="Q731" s="117">
        <f t="shared" si="152"/>
        <v>0.66999999999999993</v>
      </c>
      <c r="R731" s="87" t="s">
        <v>589</v>
      </c>
      <c r="S731" s="132">
        <v>6.5400000000000003E-8</v>
      </c>
      <c r="T731" s="132">
        <f t="shared" si="153"/>
        <v>9.7611940298507482E-8</v>
      </c>
      <c r="U731" s="132" t="s">
        <v>609</v>
      </c>
      <c r="V731" s="132" t="s">
        <v>609</v>
      </c>
      <c r="W731" s="133">
        <v>49.021621999999979</v>
      </c>
      <c r="X731" s="132" t="s">
        <v>609</v>
      </c>
      <c r="Y731" s="132" t="s">
        <v>609</v>
      </c>
    </row>
    <row r="732" spans="1:25" ht="12" customHeight="1">
      <c r="A732" s="262"/>
      <c r="B732" s="87" t="s">
        <v>802</v>
      </c>
      <c r="C732" s="87">
        <v>-69048.100000000006</v>
      </c>
      <c r="D732" s="87">
        <v>6419.1</v>
      </c>
      <c r="E732" s="130">
        <v>-99.1</v>
      </c>
      <c r="F732" s="132" t="s">
        <v>609</v>
      </c>
      <c r="G732" s="132" t="s">
        <v>609</v>
      </c>
      <c r="H732" s="280"/>
      <c r="I732" s="281"/>
      <c r="J732" s="281"/>
      <c r="K732" s="281"/>
      <c r="L732" s="281"/>
      <c r="M732" s="285"/>
      <c r="N732" s="117">
        <v>15.65</v>
      </c>
      <c r="O732" s="117">
        <v>16.32</v>
      </c>
      <c r="P732" s="117">
        <f t="shared" si="151"/>
        <v>15.984999999999999</v>
      </c>
      <c r="Q732" s="117">
        <f t="shared" si="152"/>
        <v>0.66999999999999993</v>
      </c>
      <c r="R732" s="87" t="s">
        <v>589</v>
      </c>
      <c r="S732" s="132">
        <v>3.0099999999999998E-8</v>
      </c>
      <c r="T732" s="132">
        <f t="shared" si="153"/>
        <v>4.4925373134328358E-8</v>
      </c>
      <c r="U732" s="132" t="s">
        <v>609</v>
      </c>
      <c r="V732" s="132" t="s">
        <v>609</v>
      </c>
      <c r="W732" s="133">
        <v>49.021621999999979</v>
      </c>
      <c r="X732" s="132" t="s">
        <v>609</v>
      </c>
      <c r="Y732" s="132" t="s">
        <v>609</v>
      </c>
    </row>
    <row r="733" spans="1:25" ht="12" customHeight="1">
      <c r="A733" s="262"/>
      <c r="B733" s="87" t="s">
        <v>803</v>
      </c>
      <c r="C733" s="87">
        <v>-69048.100000000006</v>
      </c>
      <c r="D733" s="87">
        <v>6419.1</v>
      </c>
      <c r="E733" s="130">
        <v>-99.1</v>
      </c>
      <c r="F733" s="132" t="s">
        <v>609</v>
      </c>
      <c r="G733" s="132" t="s">
        <v>609</v>
      </c>
      <c r="H733" s="280"/>
      <c r="I733" s="281"/>
      <c r="J733" s="281"/>
      <c r="K733" s="281"/>
      <c r="L733" s="281"/>
      <c r="M733" s="285"/>
      <c r="N733" s="117">
        <v>15.2</v>
      </c>
      <c r="O733" s="117">
        <v>15.87</v>
      </c>
      <c r="P733" s="117">
        <f t="shared" si="151"/>
        <v>15.535</v>
      </c>
      <c r="Q733" s="117">
        <f t="shared" si="152"/>
        <v>0.66999999999999993</v>
      </c>
      <c r="R733" s="87" t="s">
        <v>589</v>
      </c>
      <c r="S733" s="132">
        <v>1.6199999999999999E-7</v>
      </c>
      <c r="T733" s="132">
        <f t="shared" si="153"/>
        <v>2.4179104477611943E-7</v>
      </c>
      <c r="U733" s="132" t="s">
        <v>609</v>
      </c>
      <c r="V733" s="132" t="s">
        <v>609</v>
      </c>
      <c r="W733" s="133">
        <v>52.294859000000002</v>
      </c>
      <c r="X733" s="132" t="s">
        <v>609</v>
      </c>
      <c r="Y733" s="132" t="s">
        <v>609</v>
      </c>
    </row>
    <row r="734" spans="1:25" ht="12" customHeight="1">
      <c r="A734" s="262"/>
      <c r="B734" s="87" t="s">
        <v>804</v>
      </c>
      <c r="C734" s="87">
        <v>-69048.100000000006</v>
      </c>
      <c r="D734" s="87">
        <v>6419.1</v>
      </c>
      <c r="E734" s="130">
        <v>-99.1</v>
      </c>
      <c r="F734" s="132" t="s">
        <v>609</v>
      </c>
      <c r="G734" s="132" t="s">
        <v>609</v>
      </c>
      <c r="H734" s="280"/>
      <c r="I734" s="281"/>
      <c r="J734" s="281"/>
      <c r="K734" s="281"/>
      <c r="L734" s="281"/>
      <c r="M734" s="285"/>
      <c r="N734" s="117">
        <v>15.05</v>
      </c>
      <c r="O734" s="117">
        <v>15.72</v>
      </c>
      <c r="P734" s="117">
        <f t="shared" si="151"/>
        <v>15.385000000000002</v>
      </c>
      <c r="Q734" s="117">
        <f t="shared" si="152"/>
        <v>0.66999999999999993</v>
      </c>
      <c r="R734" s="87" t="s">
        <v>589</v>
      </c>
      <c r="S734" s="132">
        <v>1.6199999999999999E-7</v>
      </c>
      <c r="T734" s="132">
        <f t="shared" si="153"/>
        <v>2.4179104477611943E-7</v>
      </c>
      <c r="U734" s="132" t="s">
        <v>609</v>
      </c>
      <c r="V734" s="132" t="s">
        <v>609</v>
      </c>
      <c r="W734" s="133">
        <v>52.294859000000002</v>
      </c>
      <c r="X734" s="132" t="s">
        <v>609</v>
      </c>
      <c r="Y734" s="132" t="s">
        <v>609</v>
      </c>
    </row>
    <row r="735" spans="1:25" ht="12" customHeight="1">
      <c r="A735" s="262"/>
      <c r="B735" s="87" t="s">
        <v>805</v>
      </c>
      <c r="C735" s="87">
        <v>-69048.100000000006</v>
      </c>
      <c r="D735" s="87">
        <v>6419.1</v>
      </c>
      <c r="E735" s="130">
        <v>-99.1</v>
      </c>
      <c r="F735" s="132" t="s">
        <v>609</v>
      </c>
      <c r="G735" s="132" t="s">
        <v>609</v>
      </c>
      <c r="H735" s="280"/>
      <c r="I735" s="281"/>
      <c r="J735" s="281"/>
      <c r="K735" s="281"/>
      <c r="L735" s="281"/>
      <c r="M735" s="285"/>
      <c r="N735" s="117">
        <v>15</v>
      </c>
      <c r="O735" s="117">
        <v>15.67</v>
      </c>
      <c r="P735" s="117">
        <f t="shared" si="151"/>
        <v>15.335000000000001</v>
      </c>
      <c r="Q735" s="117">
        <f t="shared" si="152"/>
        <v>0.66999999999999993</v>
      </c>
      <c r="R735" s="87" t="s">
        <v>589</v>
      </c>
      <c r="S735" s="132">
        <v>2.2100000000000001E-7</v>
      </c>
      <c r="T735" s="132">
        <f t="shared" si="153"/>
        <v>3.2985074626865679E-7</v>
      </c>
      <c r="U735" s="132" t="s">
        <v>609</v>
      </c>
      <c r="V735" s="132" t="s">
        <v>609</v>
      </c>
      <c r="W735" s="133">
        <v>52.294859000000002</v>
      </c>
      <c r="X735" s="132" t="s">
        <v>609</v>
      </c>
      <c r="Y735" s="132" t="s">
        <v>609</v>
      </c>
    </row>
    <row r="736" spans="1:25" ht="12" customHeight="1">
      <c r="A736" s="262"/>
      <c r="B736" s="87" t="s">
        <v>806</v>
      </c>
      <c r="C736" s="87">
        <v>-69048.100000000006</v>
      </c>
      <c r="D736" s="87">
        <v>6419.1</v>
      </c>
      <c r="E736" s="130">
        <v>-99.1</v>
      </c>
      <c r="F736" s="132" t="s">
        <v>609</v>
      </c>
      <c r="G736" s="132" t="s">
        <v>609</v>
      </c>
      <c r="H736" s="280"/>
      <c r="I736" s="281"/>
      <c r="J736" s="281"/>
      <c r="K736" s="281"/>
      <c r="L736" s="281"/>
      <c r="M736" s="285"/>
      <c r="N736" s="117">
        <v>14.8</v>
      </c>
      <c r="O736" s="117">
        <v>15.47</v>
      </c>
      <c r="P736" s="117">
        <f t="shared" si="151"/>
        <v>15.135000000000002</v>
      </c>
      <c r="Q736" s="117">
        <f t="shared" si="152"/>
        <v>0.66999999999999993</v>
      </c>
      <c r="R736" s="87" t="s">
        <v>589</v>
      </c>
      <c r="S736" s="132">
        <v>1.7700000000000001E-7</v>
      </c>
      <c r="T736" s="132">
        <f t="shared" si="153"/>
        <v>2.6417910447761197E-7</v>
      </c>
      <c r="U736" s="132" t="s">
        <v>609</v>
      </c>
      <c r="V736" s="132" t="s">
        <v>609</v>
      </c>
      <c r="W736" s="133">
        <v>51.886978999999997</v>
      </c>
      <c r="X736" s="132" t="s">
        <v>609</v>
      </c>
      <c r="Y736" s="132" t="s">
        <v>609</v>
      </c>
    </row>
    <row r="737" spans="1:25" ht="12" customHeight="1">
      <c r="A737" s="262"/>
      <c r="B737" s="87" t="s">
        <v>807</v>
      </c>
      <c r="C737" s="87">
        <v>-69048.100000000006</v>
      </c>
      <c r="D737" s="87">
        <v>6419.1</v>
      </c>
      <c r="E737" s="130">
        <v>-99.1</v>
      </c>
      <c r="F737" s="132" t="s">
        <v>609</v>
      </c>
      <c r="G737" s="132" t="s">
        <v>609</v>
      </c>
      <c r="H737" s="280"/>
      <c r="I737" s="281"/>
      <c r="J737" s="281"/>
      <c r="K737" s="281"/>
      <c r="L737" s="281"/>
      <c r="M737" s="285"/>
      <c r="N737" s="117">
        <v>14.65</v>
      </c>
      <c r="O737" s="117">
        <v>15.32</v>
      </c>
      <c r="P737" s="117">
        <f t="shared" si="151"/>
        <v>14.984999999999999</v>
      </c>
      <c r="Q737" s="117">
        <f t="shared" si="152"/>
        <v>0.66999999999999993</v>
      </c>
      <c r="R737" s="87" t="s">
        <v>589</v>
      </c>
      <c r="S737" s="132">
        <v>1.8699999999999999E-7</v>
      </c>
      <c r="T737" s="132">
        <f t="shared" si="153"/>
        <v>2.7910447761194032E-7</v>
      </c>
      <c r="U737" s="132" t="s">
        <v>609</v>
      </c>
      <c r="V737" s="132" t="s">
        <v>609</v>
      </c>
      <c r="W737" s="133">
        <v>51.886978999999997</v>
      </c>
      <c r="X737" s="132" t="s">
        <v>609</v>
      </c>
      <c r="Y737" s="132" t="s">
        <v>609</v>
      </c>
    </row>
    <row r="738" spans="1:25" ht="12" customHeight="1">
      <c r="A738" s="262"/>
      <c r="B738" s="87" t="s">
        <v>808</v>
      </c>
      <c r="C738" s="87">
        <v>-69048.100000000006</v>
      </c>
      <c r="D738" s="87">
        <v>6419.1</v>
      </c>
      <c r="E738" s="130">
        <v>-99.1</v>
      </c>
      <c r="F738" s="132" t="s">
        <v>609</v>
      </c>
      <c r="G738" s="132" t="s">
        <v>609</v>
      </c>
      <c r="H738" s="280"/>
      <c r="I738" s="281"/>
      <c r="J738" s="281"/>
      <c r="K738" s="281"/>
      <c r="L738" s="281"/>
      <c r="M738" s="285"/>
      <c r="N738" s="117">
        <v>14.1</v>
      </c>
      <c r="O738" s="117">
        <v>14.77</v>
      </c>
      <c r="P738" s="117">
        <f t="shared" si="151"/>
        <v>14.434999999999999</v>
      </c>
      <c r="Q738" s="117">
        <f t="shared" si="152"/>
        <v>0.66999999999999993</v>
      </c>
      <c r="R738" s="87" t="s">
        <v>589</v>
      </c>
      <c r="S738" s="132">
        <v>5.8999999999999999E-8</v>
      </c>
      <c r="T738" s="132">
        <f t="shared" si="153"/>
        <v>8.805970149253732E-8</v>
      </c>
      <c r="U738" s="132" t="s">
        <v>609</v>
      </c>
      <c r="V738" s="132" t="s">
        <v>609</v>
      </c>
      <c r="W738" s="133">
        <v>52.294859000000002</v>
      </c>
      <c r="X738" s="132" t="s">
        <v>609</v>
      </c>
      <c r="Y738" s="132" t="s">
        <v>609</v>
      </c>
    </row>
    <row r="739" spans="1:25" ht="12" customHeight="1">
      <c r="A739" s="262"/>
      <c r="B739" s="87" t="s">
        <v>809</v>
      </c>
      <c r="C739" s="87">
        <v>-69048.100000000006</v>
      </c>
      <c r="D739" s="87">
        <v>6419.1</v>
      </c>
      <c r="E739" s="130">
        <v>-99.1</v>
      </c>
      <c r="F739" s="132" t="s">
        <v>609</v>
      </c>
      <c r="G739" s="132" t="s">
        <v>609</v>
      </c>
      <c r="H739" s="280"/>
      <c r="I739" s="281"/>
      <c r="J739" s="281"/>
      <c r="K739" s="281"/>
      <c r="L739" s="281"/>
      <c r="M739" s="285"/>
      <c r="N739" s="117">
        <v>14</v>
      </c>
      <c r="O739" s="117">
        <v>14.67</v>
      </c>
      <c r="P739" s="117">
        <f t="shared" si="151"/>
        <v>14.335000000000001</v>
      </c>
      <c r="Q739" s="117">
        <f t="shared" si="152"/>
        <v>0.66999999999999993</v>
      </c>
      <c r="R739" s="87" t="s">
        <v>589</v>
      </c>
      <c r="S739" s="132">
        <v>4.9299999999999998E-8</v>
      </c>
      <c r="T739" s="132">
        <f t="shared" si="153"/>
        <v>7.3582089552238809E-8</v>
      </c>
      <c r="U739" s="132" t="s">
        <v>609</v>
      </c>
      <c r="V739" s="132" t="s">
        <v>609</v>
      </c>
      <c r="W739" s="133">
        <v>52.294859000000002</v>
      </c>
      <c r="X739" s="132" t="s">
        <v>609</v>
      </c>
      <c r="Y739" s="132" t="s">
        <v>609</v>
      </c>
    </row>
    <row r="740" spans="1:25" ht="12" customHeight="1">
      <c r="A740" s="262"/>
      <c r="B740" s="136" t="s">
        <v>810</v>
      </c>
      <c r="C740" s="87">
        <v>-69048.100000000006</v>
      </c>
      <c r="D740" s="87">
        <v>6419.1</v>
      </c>
      <c r="E740" s="87">
        <v>-99.1</v>
      </c>
      <c r="F740" s="132" t="s">
        <v>609</v>
      </c>
      <c r="G740" s="132" t="s">
        <v>609</v>
      </c>
      <c r="H740" s="280"/>
      <c r="I740" s="281"/>
      <c r="J740" s="281"/>
      <c r="K740" s="281"/>
      <c r="L740" s="281"/>
      <c r="M740" s="285"/>
      <c r="N740" s="117">
        <v>18.5</v>
      </c>
      <c r="O740" s="117">
        <v>22.47</v>
      </c>
      <c r="P740" s="117">
        <f t="shared" si="151"/>
        <v>20.484999999999999</v>
      </c>
      <c r="Q740" s="117">
        <f t="shared" si="152"/>
        <v>3.9699999999999989</v>
      </c>
      <c r="R740" s="87" t="s">
        <v>589</v>
      </c>
      <c r="S740" s="132">
        <v>3.6300000000000001E-5</v>
      </c>
      <c r="T740" s="132">
        <f t="shared" si="153"/>
        <v>9.1435768261964765E-6</v>
      </c>
      <c r="U740" s="132" t="s">
        <v>609</v>
      </c>
      <c r="V740" s="132" t="s">
        <v>609</v>
      </c>
      <c r="W740" s="133">
        <v>53.416528999999997</v>
      </c>
      <c r="X740" s="132" t="s">
        <v>609</v>
      </c>
      <c r="Y740" s="87" t="s">
        <v>275</v>
      </c>
    </row>
    <row r="741" spans="1:25" ht="12" customHeight="1">
      <c r="A741" s="262"/>
      <c r="B741" s="136" t="s">
        <v>811</v>
      </c>
      <c r="C741" s="87">
        <v>-69048.100000000006</v>
      </c>
      <c r="D741" s="87">
        <v>6419.1</v>
      </c>
      <c r="E741" s="87">
        <v>-99.1</v>
      </c>
      <c r="F741" s="132" t="s">
        <v>609</v>
      </c>
      <c r="G741" s="132" t="s">
        <v>609</v>
      </c>
      <c r="H741" s="280"/>
      <c r="I741" s="281"/>
      <c r="J741" s="281"/>
      <c r="K741" s="281"/>
      <c r="L741" s="281"/>
      <c r="M741" s="285"/>
      <c r="N741" s="117">
        <v>16.3</v>
      </c>
      <c r="O741" s="117">
        <v>16.97</v>
      </c>
      <c r="P741" s="117">
        <f t="shared" si="151"/>
        <v>16.634999999999998</v>
      </c>
      <c r="Q741" s="117">
        <f t="shared" si="152"/>
        <v>0.66999999999999815</v>
      </c>
      <c r="R741" s="87" t="s">
        <v>589</v>
      </c>
      <c r="S741" s="132">
        <v>2.9399999999999998E-6</v>
      </c>
      <c r="T741" s="132">
        <f t="shared" si="153"/>
        <v>4.3880597014925494E-6</v>
      </c>
      <c r="U741" s="132" t="s">
        <v>609</v>
      </c>
      <c r="V741" s="132" t="s">
        <v>609</v>
      </c>
      <c r="W741" s="133">
        <v>49.021621999999979</v>
      </c>
      <c r="X741" s="132" t="s">
        <v>609</v>
      </c>
      <c r="Y741" s="132" t="s">
        <v>752</v>
      </c>
    </row>
    <row r="742" spans="1:25">
      <c r="A742" s="262"/>
      <c r="B742" s="136" t="s">
        <v>812</v>
      </c>
      <c r="C742" s="87">
        <v>-69048.100000000006</v>
      </c>
      <c r="D742" s="87">
        <v>6419.1</v>
      </c>
      <c r="E742" s="87">
        <v>-99.1</v>
      </c>
      <c r="F742" s="132" t="s">
        <v>609</v>
      </c>
      <c r="G742" s="132" t="s">
        <v>609</v>
      </c>
      <c r="H742" s="280"/>
      <c r="I742" s="281"/>
      <c r="J742" s="281"/>
      <c r="K742" s="281"/>
      <c r="L742" s="281"/>
      <c r="M742" s="285"/>
      <c r="N742" s="117">
        <v>15.05</v>
      </c>
      <c r="O742" s="117">
        <v>15.72</v>
      </c>
      <c r="P742" s="117">
        <f t="shared" si="151"/>
        <v>15.385000000000002</v>
      </c>
      <c r="Q742" s="117">
        <f t="shared" si="152"/>
        <v>0.66999999999999993</v>
      </c>
      <c r="R742" s="87" t="s">
        <v>589</v>
      </c>
      <c r="S742" s="132">
        <v>8.49E-6</v>
      </c>
      <c r="T742" s="132">
        <f t="shared" si="153"/>
        <v>1.2671641791044777E-5</v>
      </c>
      <c r="U742" s="132" t="s">
        <v>609</v>
      </c>
      <c r="V742" s="132" t="s">
        <v>609</v>
      </c>
      <c r="W742" s="133">
        <v>52.294859000000002</v>
      </c>
      <c r="X742" s="132" t="s">
        <v>609</v>
      </c>
      <c r="Y742" s="132" t="s">
        <v>752</v>
      </c>
    </row>
    <row r="743" spans="1:25">
      <c r="A743" s="262"/>
      <c r="B743" s="136" t="s">
        <v>813</v>
      </c>
      <c r="C743" s="87">
        <v>-69048.100000000006</v>
      </c>
      <c r="D743" s="87">
        <v>6419.1</v>
      </c>
      <c r="E743" s="87">
        <v>-99.1</v>
      </c>
      <c r="F743" s="132" t="s">
        <v>609</v>
      </c>
      <c r="G743" s="132" t="s">
        <v>609</v>
      </c>
      <c r="H743" s="280"/>
      <c r="I743" s="281"/>
      <c r="J743" s="281"/>
      <c r="K743" s="281"/>
      <c r="L743" s="281"/>
      <c r="M743" s="285"/>
      <c r="N743" s="117">
        <v>14.8</v>
      </c>
      <c r="O743" s="117">
        <v>15.47</v>
      </c>
      <c r="P743" s="117">
        <f t="shared" si="151"/>
        <v>15.135000000000002</v>
      </c>
      <c r="Q743" s="117">
        <f t="shared" si="152"/>
        <v>0.66999999999999993</v>
      </c>
      <c r="R743" s="87" t="s">
        <v>589</v>
      </c>
      <c r="S743" s="132">
        <v>1.52E-5</v>
      </c>
      <c r="T743" s="132">
        <f t="shared" si="153"/>
        <v>2.2686567164179106E-5</v>
      </c>
      <c r="U743" s="132" t="s">
        <v>609</v>
      </c>
      <c r="V743" s="132" t="s">
        <v>609</v>
      </c>
      <c r="W743" s="133">
        <v>51.886978999999997</v>
      </c>
      <c r="X743" s="132" t="s">
        <v>609</v>
      </c>
      <c r="Y743" s="132" t="s">
        <v>752</v>
      </c>
    </row>
    <row r="744" spans="1:25">
      <c r="A744" s="262"/>
      <c r="B744" s="136" t="s">
        <v>814</v>
      </c>
      <c r="C744" s="87">
        <v>-69048.100000000006</v>
      </c>
      <c r="D744" s="87">
        <v>6419.1</v>
      </c>
      <c r="E744" s="87">
        <v>-99.1</v>
      </c>
      <c r="F744" s="132" t="s">
        <v>609</v>
      </c>
      <c r="G744" s="132" t="s">
        <v>609</v>
      </c>
      <c r="H744" s="280"/>
      <c r="I744" s="281"/>
      <c r="J744" s="281"/>
      <c r="K744" s="281"/>
      <c r="L744" s="281"/>
      <c r="M744" s="285"/>
      <c r="N744" s="117">
        <v>14</v>
      </c>
      <c r="O744" s="117">
        <v>14.67</v>
      </c>
      <c r="P744" s="117">
        <f t="shared" si="151"/>
        <v>14.335000000000001</v>
      </c>
      <c r="Q744" s="117">
        <f t="shared" si="152"/>
        <v>0.66999999999999993</v>
      </c>
      <c r="R744" s="87" t="s">
        <v>589</v>
      </c>
      <c r="S744" s="132">
        <v>1.8199999999999999E-5</v>
      </c>
      <c r="T744" s="132">
        <f t="shared" si="153"/>
        <v>2.7164179104477613E-5</v>
      </c>
      <c r="U744" s="132" t="s">
        <v>609</v>
      </c>
      <c r="V744" s="132" t="s">
        <v>609</v>
      </c>
      <c r="W744" s="133">
        <v>52.294859000000002</v>
      </c>
      <c r="X744" s="132" t="s">
        <v>609</v>
      </c>
      <c r="Y744" s="132" t="s">
        <v>752</v>
      </c>
    </row>
    <row r="745" spans="1:25">
      <c r="A745" s="275"/>
      <c r="B745" s="136" t="s">
        <v>815</v>
      </c>
      <c r="C745" s="87">
        <v>-69048.100000000006</v>
      </c>
      <c r="D745" s="87">
        <v>6419.1</v>
      </c>
      <c r="E745" s="87">
        <v>-99.1</v>
      </c>
      <c r="F745" s="132" t="s">
        <v>609</v>
      </c>
      <c r="G745" s="132" t="s">
        <v>609</v>
      </c>
      <c r="H745" s="282"/>
      <c r="I745" s="283"/>
      <c r="J745" s="283"/>
      <c r="K745" s="283"/>
      <c r="L745" s="283"/>
      <c r="M745" s="286"/>
      <c r="N745" s="117">
        <v>17.27</v>
      </c>
      <c r="O745" s="117">
        <v>17.87</v>
      </c>
      <c r="P745" s="117">
        <f t="shared" si="151"/>
        <v>17.57</v>
      </c>
      <c r="Q745" s="117">
        <f t="shared" si="152"/>
        <v>0.60000000000000142</v>
      </c>
      <c r="R745" s="87" t="s">
        <v>589</v>
      </c>
      <c r="S745" s="132">
        <v>5.3799999999999999E-8</v>
      </c>
      <c r="T745" s="132">
        <f t="shared" si="153"/>
        <v>8.966666666666645E-8</v>
      </c>
      <c r="U745" s="132" t="s">
        <v>609</v>
      </c>
      <c r="V745" s="132" t="s">
        <v>609</v>
      </c>
      <c r="W745" s="133">
        <v>61.105066999999991</v>
      </c>
      <c r="X745" s="132" t="s">
        <v>609</v>
      </c>
      <c r="Y745" s="87" t="s">
        <v>640</v>
      </c>
    </row>
    <row r="746" spans="1:25">
      <c r="A746" s="263"/>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74"/>
    </row>
    <row r="747" spans="1:25" ht="12" customHeight="1">
      <c r="A747" s="232" t="s">
        <v>816</v>
      </c>
      <c r="B747" s="91" t="s">
        <v>817</v>
      </c>
      <c r="C747" s="130">
        <v>-69128.399999999994</v>
      </c>
      <c r="D747" s="130">
        <v>6337.3</v>
      </c>
      <c r="E747" s="130">
        <v>-297.60000000000002</v>
      </c>
      <c r="F747" s="132" t="s">
        <v>609</v>
      </c>
      <c r="G747" s="132" t="s">
        <v>609</v>
      </c>
      <c r="H747" s="290"/>
      <c r="I747" s="233"/>
      <c r="J747" s="233"/>
      <c r="K747" s="233"/>
      <c r="L747" s="233"/>
      <c r="M747" s="291"/>
      <c r="N747" s="90">
        <v>27.3</v>
      </c>
      <c r="O747" s="90">
        <v>27.97</v>
      </c>
      <c r="P747" s="117">
        <f t="shared" si="151"/>
        <v>27.634999999999998</v>
      </c>
      <c r="Q747" s="117">
        <f t="shared" si="152"/>
        <v>0.66999999999999815</v>
      </c>
      <c r="R747" s="87" t="s">
        <v>706</v>
      </c>
      <c r="S747" s="147">
        <v>1.2100000000000001E-8</v>
      </c>
      <c r="T747" s="132">
        <f t="shared" ref="T747:T764" si="154">S747/Q747</f>
        <v>1.8059701492537365E-8</v>
      </c>
      <c r="U747" s="132" t="s">
        <v>609</v>
      </c>
      <c r="V747" s="132" t="s">
        <v>609</v>
      </c>
      <c r="W747" s="93">
        <v>53.095223999999973</v>
      </c>
      <c r="X747" s="132" t="s">
        <v>609</v>
      </c>
      <c r="Y747" s="132" t="s">
        <v>609</v>
      </c>
    </row>
    <row r="748" spans="1:25" ht="16.5">
      <c r="A748" s="232"/>
      <c r="B748" s="91" t="s">
        <v>818</v>
      </c>
      <c r="C748" s="130">
        <v>-69128.399999999994</v>
      </c>
      <c r="D748" s="130">
        <v>6337.3</v>
      </c>
      <c r="E748" s="130">
        <v>-297.60000000000002</v>
      </c>
      <c r="F748" s="132" t="s">
        <v>609</v>
      </c>
      <c r="G748" s="132" t="s">
        <v>609</v>
      </c>
      <c r="H748" s="292"/>
      <c r="I748" s="293"/>
      <c r="J748" s="293"/>
      <c r="K748" s="293"/>
      <c r="L748" s="293"/>
      <c r="M748" s="294"/>
      <c r="N748" s="90">
        <v>28.52</v>
      </c>
      <c r="O748" s="90">
        <v>30</v>
      </c>
      <c r="P748" s="117">
        <f t="shared" si="151"/>
        <v>29.259999999999998</v>
      </c>
      <c r="Q748" s="117">
        <f t="shared" si="152"/>
        <v>1.4800000000000004</v>
      </c>
      <c r="R748" s="87" t="s">
        <v>706</v>
      </c>
      <c r="S748" s="147">
        <v>1.3399999999999999E-9</v>
      </c>
      <c r="T748" s="132">
        <f t="shared" si="154"/>
        <v>9.0540540540540513E-10</v>
      </c>
      <c r="U748" s="132" t="s">
        <v>609</v>
      </c>
      <c r="V748" s="132" t="s">
        <v>609</v>
      </c>
      <c r="W748" s="93">
        <v>53.095223999999973</v>
      </c>
      <c r="X748" s="132" t="s">
        <v>609</v>
      </c>
      <c r="Y748" s="132" t="s">
        <v>609</v>
      </c>
    </row>
    <row r="749" spans="1:25" ht="16.5">
      <c r="A749" s="232"/>
      <c r="B749" s="91" t="s">
        <v>819</v>
      </c>
      <c r="C749" s="130">
        <v>-69128.399999999994</v>
      </c>
      <c r="D749" s="130">
        <v>6337.3</v>
      </c>
      <c r="E749" s="130">
        <v>-297.60000000000002</v>
      </c>
      <c r="F749" s="132" t="s">
        <v>609</v>
      </c>
      <c r="G749" s="132" t="s">
        <v>609</v>
      </c>
      <c r="H749" s="292"/>
      <c r="I749" s="293"/>
      <c r="J749" s="293"/>
      <c r="K749" s="293"/>
      <c r="L749" s="293"/>
      <c r="M749" s="294"/>
      <c r="N749" s="90">
        <v>27.3</v>
      </c>
      <c r="O749" s="90">
        <v>30</v>
      </c>
      <c r="P749" s="117">
        <f t="shared" si="151"/>
        <v>28.65</v>
      </c>
      <c r="Q749" s="117">
        <f t="shared" si="152"/>
        <v>2.6999999999999993</v>
      </c>
      <c r="R749" s="87" t="s">
        <v>706</v>
      </c>
      <c r="S749" s="147">
        <v>1.2499999999999999E-8</v>
      </c>
      <c r="T749" s="132">
        <f t="shared" si="154"/>
        <v>4.6296296296296304E-9</v>
      </c>
      <c r="U749" s="132" t="s">
        <v>609</v>
      </c>
      <c r="V749" s="132" t="s">
        <v>609</v>
      </c>
      <c r="W749" s="93">
        <v>53.095223999999973</v>
      </c>
      <c r="X749" s="132" t="s">
        <v>609</v>
      </c>
      <c r="Y749" s="132" t="s">
        <v>609</v>
      </c>
    </row>
    <row r="750" spans="1:25" ht="16.5">
      <c r="A750" s="232"/>
      <c r="B750" s="91" t="s">
        <v>820</v>
      </c>
      <c r="C750" s="130">
        <v>-69128.399999999994</v>
      </c>
      <c r="D750" s="130">
        <v>6337.3</v>
      </c>
      <c r="E750" s="130">
        <v>-297.60000000000002</v>
      </c>
      <c r="F750" s="132" t="s">
        <v>609</v>
      </c>
      <c r="G750" s="132" t="s">
        <v>609</v>
      </c>
      <c r="H750" s="292"/>
      <c r="I750" s="293"/>
      <c r="J750" s="293"/>
      <c r="K750" s="293"/>
      <c r="L750" s="293"/>
      <c r="M750" s="294"/>
      <c r="N750" s="90">
        <v>26.82</v>
      </c>
      <c r="O750" s="90">
        <v>27.49</v>
      </c>
      <c r="P750" s="117">
        <f t="shared" si="151"/>
        <v>27.155000000000001</v>
      </c>
      <c r="Q750" s="117">
        <f t="shared" si="152"/>
        <v>0.66999999999999815</v>
      </c>
      <c r="R750" s="87" t="s">
        <v>706</v>
      </c>
      <c r="S750" s="147">
        <v>6.2400000000000002E-10</v>
      </c>
      <c r="T750" s="132">
        <f t="shared" si="154"/>
        <v>9.3134328358209214E-10</v>
      </c>
      <c r="U750" s="132" t="s">
        <v>609</v>
      </c>
      <c r="V750" s="132" t="s">
        <v>609</v>
      </c>
      <c r="W750" s="93">
        <v>53.095223999999973</v>
      </c>
      <c r="X750" s="132" t="s">
        <v>609</v>
      </c>
      <c r="Y750" s="132" t="s">
        <v>609</v>
      </c>
    </row>
    <row r="751" spans="1:25" ht="16.5">
      <c r="A751" s="232"/>
      <c r="B751" s="91" t="s">
        <v>821</v>
      </c>
      <c r="C751" s="130">
        <v>-69128.399999999994</v>
      </c>
      <c r="D751" s="130">
        <v>6337.3</v>
      </c>
      <c r="E751" s="130">
        <v>-297.60000000000002</v>
      </c>
      <c r="F751" s="132" t="s">
        <v>609</v>
      </c>
      <c r="G751" s="132" t="s">
        <v>609</v>
      </c>
      <c r="H751" s="292"/>
      <c r="I751" s="293"/>
      <c r="J751" s="293"/>
      <c r="K751" s="293"/>
      <c r="L751" s="293"/>
      <c r="M751" s="294"/>
      <c r="N751" s="90">
        <v>23.9</v>
      </c>
      <c r="O751" s="90">
        <v>24.57</v>
      </c>
      <c r="P751" s="117">
        <f t="shared" si="151"/>
        <v>24.234999999999999</v>
      </c>
      <c r="Q751" s="117">
        <f t="shared" si="152"/>
        <v>0.67000000000000171</v>
      </c>
      <c r="R751" s="87" t="s">
        <v>706</v>
      </c>
      <c r="S751" s="147">
        <v>6.1900000000000003E-9</v>
      </c>
      <c r="T751" s="132">
        <f t="shared" si="154"/>
        <v>9.2388059701492307E-9</v>
      </c>
      <c r="U751" s="132" t="s">
        <v>609</v>
      </c>
      <c r="V751" s="132" t="s">
        <v>609</v>
      </c>
      <c r="W751" s="93">
        <v>56.154323999999974</v>
      </c>
      <c r="X751" s="132" t="s">
        <v>609</v>
      </c>
      <c r="Y751" s="132" t="s">
        <v>609</v>
      </c>
    </row>
    <row r="752" spans="1:25" ht="16.5">
      <c r="A752" s="232"/>
      <c r="B752" s="91" t="s">
        <v>822</v>
      </c>
      <c r="C752" s="130">
        <v>-69128.399999999994</v>
      </c>
      <c r="D752" s="130">
        <v>6337.3</v>
      </c>
      <c r="E752" s="130">
        <v>-297.60000000000002</v>
      </c>
      <c r="F752" s="132" t="s">
        <v>609</v>
      </c>
      <c r="G752" s="132" t="s">
        <v>609</v>
      </c>
      <c r="H752" s="292"/>
      <c r="I752" s="293"/>
      <c r="J752" s="293"/>
      <c r="K752" s="293"/>
      <c r="L752" s="293"/>
      <c r="M752" s="294"/>
      <c r="N752" s="90">
        <v>23.23</v>
      </c>
      <c r="O752" s="90">
        <v>23.9</v>
      </c>
      <c r="P752" s="117">
        <f t="shared" si="151"/>
        <v>23.564999999999998</v>
      </c>
      <c r="Q752" s="117">
        <f t="shared" si="152"/>
        <v>0.66999999999999815</v>
      </c>
      <c r="R752" s="87" t="s">
        <v>706</v>
      </c>
      <c r="S752" s="147">
        <v>2.0700000000000001E-9</v>
      </c>
      <c r="T752" s="132">
        <f t="shared" si="154"/>
        <v>3.0895522388059788E-9</v>
      </c>
      <c r="U752" s="132" t="s">
        <v>609</v>
      </c>
      <c r="V752" s="132" t="s">
        <v>609</v>
      </c>
      <c r="W752" s="93">
        <v>56.154323999999974</v>
      </c>
      <c r="X752" s="132" t="s">
        <v>609</v>
      </c>
      <c r="Y752" s="132" t="s">
        <v>609</v>
      </c>
    </row>
    <row r="753" spans="1:25" ht="16.5">
      <c r="A753" s="232"/>
      <c r="B753" s="91" t="s">
        <v>823</v>
      </c>
      <c r="C753" s="130">
        <v>-69128.399999999994</v>
      </c>
      <c r="D753" s="130">
        <v>6337.3</v>
      </c>
      <c r="E753" s="130">
        <v>-297.60000000000002</v>
      </c>
      <c r="F753" s="132" t="s">
        <v>609</v>
      </c>
      <c r="G753" s="132" t="s">
        <v>609</v>
      </c>
      <c r="H753" s="292"/>
      <c r="I753" s="293"/>
      <c r="J753" s="293"/>
      <c r="K753" s="293"/>
      <c r="L753" s="293"/>
      <c r="M753" s="294"/>
      <c r="N753" s="90">
        <v>23.53</v>
      </c>
      <c r="O753" s="90">
        <v>24.2</v>
      </c>
      <c r="P753" s="117">
        <f t="shared" si="151"/>
        <v>23.865000000000002</v>
      </c>
      <c r="Q753" s="117">
        <f t="shared" si="152"/>
        <v>0.66999999999999815</v>
      </c>
      <c r="R753" s="87" t="s">
        <v>706</v>
      </c>
      <c r="S753" s="147">
        <v>6.1900000000000003E-9</v>
      </c>
      <c r="T753" s="132">
        <f t="shared" si="154"/>
        <v>9.2388059701492804E-9</v>
      </c>
      <c r="U753" s="132" t="s">
        <v>609</v>
      </c>
      <c r="V753" s="132" t="s">
        <v>609</v>
      </c>
      <c r="W753" s="93">
        <v>56.154323999999974</v>
      </c>
      <c r="X753" s="132" t="s">
        <v>609</v>
      </c>
      <c r="Y753" s="132" t="s">
        <v>609</v>
      </c>
    </row>
    <row r="754" spans="1:25" ht="16.5">
      <c r="A754" s="232"/>
      <c r="B754" s="91" t="s">
        <v>824</v>
      </c>
      <c r="C754" s="130">
        <v>-69128.399999999994</v>
      </c>
      <c r="D754" s="130">
        <v>6337.3</v>
      </c>
      <c r="E754" s="130">
        <v>-297.60000000000002</v>
      </c>
      <c r="F754" s="132" t="s">
        <v>609</v>
      </c>
      <c r="G754" s="132" t="s">
        <v>609</v>
      </c>
      <c r="H754" s="292"/>
      <c r="I754" s="293"/>
      <c r="J754" s="293"/>
      <c r="K754" s="293"/>
      <c r="L754" s="293"/>
      <c r="M754" s="294"/>
      <c r="N754" s="90">
        <v>23.03</v>
      </c>
      <c r="O754" s="90">
        <v>23.7</v>
      </c>
      <c r="P754" s="117">
        <f t="shared" si="151"/>
        <v>23.365000000000002</v>
      </c>
      <c r="Q754" s="117">
        <f t="shared" si="152"/>
        <v>0.66999999999999815</v>
      </c>
      <c r="R754" s="87" t="s">
        <v>706</v>
      </c>
      <c r="S754" s="147">
        <v>3.3099999999999999E-9</v>
      </c>
      <c r="T754" s="132">
        <f t="shared" si="154"/>
        <v>4.9402985074627002E-9</v>
      </c>
      <c r="U754" s="132" t="s">
        <v>609</v>
      </c>
      <c r="V754" s="132" t="s">
        <v>609</v>
      </c>
      <c r="W754" s="93">
        <v>56.154323999999974</v>
      </c>
      <c r="X754" s="132" t="s">
        <v>609</v>
      </c>
      <c r="Y754" s="132" t="s">
        <v>609</v>
      </c>
    </row>
    <row r="755" spans="1:25" ht="16.5">
      <c r="A755" s="232"/>
      <c r="B755" s="91" t="s">
        <v>825</v>
      </c>
      <c r="C755" s="130">
        <v>-69128.399999999994</v>
      </c>
      <c r="D755" s="130">
        <v>6337.3</v>
      </c>
      <c r="E755" s="130">
        <v>-297.60000000000002</v>
      </c>
      <c r="F755" s="132" t="s">
        <v>609</v>
      </c>
      <c r="G755" s="132" t="s">
        <v>609</v>
      </c>
      <c r="H755" s="292"/>
      <c r="I755" s="293"/>
      <c r="J755" s="293"/>
      <c r="K755" s="293"/>
      <c r="L755" s="293"/>
      <c r="M755" s="294"/>
      <c r="N755" s="90">
        <v>17.25</v>
      </c>
      <c r="O755" s="90">
        <v>17.920000000000002</v>
      </c>
      <c r="P755" s="117">
        <f t="shared" si="151"/>
        <v>17.585000000000001</v>
      </c>
      <c r="Q755" s="117">
        <f t="shared" si="152"/>
        <v>0.67000000000000171</v>
      </c>
      <c r="R755" s="87" t="s">
        <v>706</v>
      </c>
      <c r="S755" s="147">
        <v>5.4100000000000001E-9</v>
      </c>
      <c r="T755" s="132">
        <f t="shared" si="154"/>
        <v>8.0746268656716221E-9</v>
      </c>
      <c r="U755" s="132" t="s">
        <v>609</v>
      </c>
      <c r="V755" s="132" t="s">
        <v>609</v>
      </c>
      <c r="W755" s="93">
        <v>52.78931399999999</v>
      </c>
      <c r="X755" s="132" t="s">
        <v>609</v>
      </c>
      <c r="Y755" s="132" t="s">
        <v>609</v>
      </c>
    </row>
    <row r="756" spans="1:25" ht="16.5">
      <c r="A756" s="232"/>
      <c r="B756" s="91" t="s">
        <v>826</v>
      </c>
      <c r="C756" s="130">
        <v>-69128.399999999994</v>
      </c>
      <c r="D756" s="130">
        <v>6337.3</v>
      </c>
      <c r="E756" s="130">
        <v>-297.60000000000002</v>
      </c>
      <c r="F756" s="132" t="s">
        <v>609</v>
      </c>
      <c r="G756" s="132" t="s">
        <v>609</v>
      </c>
      <c r="H756" s="292"/>
      <c r="I756" s="293"/>
      <c r="J756" s="293"/>
      <c r="K756" s="293"/>
      <c r="L756" s="293"/>
      <c r="M756" s="294"/>
      <c r="N756" s="90">
        <v>17</v>
      </c>
      <c r="O756" s="90">
        <v>17.670000000000002</v>
      </c>
      <c r="P756" s="117">
        <f t="shared" si="151"/>
        <v>17.335000000000001</v>
      </c>
      <c r="Q756" s="117">
        <f t="shared" si="152"/>
        <v>0.67000000000000171</v>
      </c>
      <c r="R756" s="87" t="s">
        <v>706</v>
      </c>
      <c r="S756" s="147">
        <v>6.8699999999999996E-9</v>
      </c>
      <c r="T756" s="132">
        <f t="shared" si="154"/>
        <v>1.0253731343283555E-8</v>
      </c>
      <c r="U756" s="132" t="s">
        <v>609</v>
      </c>
      <c r="V756" s="132" t="s">
        <v>609</v>
      </c>
      <c r="W756" s="93">
        <v>52.78931399999999</v>
      </c>
      <c r="X756" s="132" t="s">
        <v>609</v>
      </c>
      <c r="Y756" s="132" t="s">
        <v>609</v>
      </c>
    </row>
    <row r="757" spans="1:25" ht="16.5">
      <c r="A757" s="232"/>
      <c r="B757" s="91" t="s">
        <v>827</v>
      </c>
      <c r="C757" s="130">
        <v>-69128.399999999994</v>
      </c>
      <c r="D757" s="130">
        <v>6337.3</v>
      </c>
      <c r="E757" s="130">
        <v>-297.60000000000002</v>
      </c>
      <c r="F757" s="132" t="s">
        <v>609</v>
      </c>
      <c r="G757" s="132" t="s">
        <v>609</v>
      </c>
      <c r="H757" s="292"/>
      <c r="I757" s="293"/>
      <c r="J757" s="293"/>
      <c r="K757" s="293"/>
      <c r="L757" s="293"/>
      <c r="M757" s="294"/>
      <c r="N757" s="90">
        <v>15.95</v>
      </c>
      <c r="O757" s="90">
        <v>16.62</v>
      </c>
      <c r="P757" s="117">
        <f t="shared" si="151"/>
        <v>16.285</v>
      </c>
      <c r="Q757" s="117">
        <f t="shared" si="152"/>
        <v>0.67000000000000171</v>
      </c>
      <c r="R757" s="87" t="s">
        <v>706</v>
      </c>
      <c r="S757" s="147">
        <v>8.3400000000000006E-9</v>
      </c>
      <c r="T757" s="132">
        <f t="shared" si="154"/>
        <v>1.2447761194029821E-8</v>
      </c>
      <c r="U757" s="132" t="s">
        <v>609</v>
      </c>
      <c r="V757" s="132" t="s">
        <v>609</v>
      </c>
      <c r="W757" s="93">
        <v>52.78931399999999</v>
      </c>
      <c r="X757" s="132" t="s">
        <v>609</v>
      </c>
      <c r="Y757" s="132" t="s">
        <v>609</v>
      </c>
    </row>
    <row r="758" spans="1:25" ht="16.5">
      <c r="A758" s="232"/>
      <c r="B758" s="91" t="s">
        <v>828</v>
      </c>
      <c r="C758" s="130">
        <v>-69128.399999999994</v>
      </c>
      <c r="D758" s="130">
        <v>6337.3</v>
      </c>
      <c r="E758" s="130">
        <v>-297.60000000000002</v>
      </c>
      <c r="F758" s="132" t="s">
        <v>609</v>
      </c>
      <c r="G758" s="132" t="s">
        <v>609</v>
      </c>
      <c r="H758" s="292"/>
      <c r="I758" s="293"/>
      <c r="J758" s="293"/>
      <c r="K758" s="293"/>
      <c r="L758" s="293"/>
      <c r="M758" s="294"/>
      <c r="N758" s="90">
        <v>16.23</v>
      </c>
      <c r="O758" s="90">
        <v>16.920000000000002</v>
      </c>
      <c r="P758" s="117">
        <f t="shared" si="151"/>
        <v>16.575000000000003</v>
      </c>
      <c r="Q758" s="117">
        <f t="shared" si="152"/>
        <v>0.69000000000000128</v>
      </c>
      <c r="R758" s="87" t="s">
        <v>706</v>
      </c>
      <c r="S758" s="147">
        <v>2.09E-10</v>
      </c>
      <c r="T758" s="132">
        <f t="shared" si="154"/>
        <v>3.0289855072463711E-10</v>
      </c>
      <c r="U758" s="132" t="s">
        <v>609</v>
      </c>
      <c r="V758" s="132" t="s">
        <v>609</v>
      </c>
      <c r="W758" s="93">
        <v>52.78931399999999</v>
      </c>
      <c r="X758" s="132" t="s">
        <v>609</v>
      </c>
      <c r="Y758" s="132" t="s">
        <v>609</v>
      </c>
    </row>
    <row r="759" spans="1:25" ht="16.5">
      <c r="A759" s="232"/>
      <c r="B759" s="91" t="s">
        <v>829</v>
      </c>
      <c r="C759" s="130">
        <v>-69128.399999999994</v>
      </c>
      <c r="D759" s="130">
        <v>6337.3</v>
      </c>
      <c r="E759" s="130">
        <v>-297.60000000000002</v>
      </c>
      <c r="F759" s="132" t="s">
        <v>609</v>
      </c>
      <c r="G759" s="132" t="s">
        <v>609</v>
      </c>
      <c r="H759" s="292"/>
      <c r="I759" s="293"/>
      <c r="J759" s="293"/>
      <c r="K759" s="293"/>
      <c r="L759" s="293"/>
      <c r="M759" s="294"/>
      <c r="N759" s="90">
        <v>15.2</v>
      </c>
      <c r="O759" s="90">
        <v>15.87</v>
      </c>
      <c r="P759" s="117">
        <f t="shared" si="151"/>
        <v>15.535</v>
      </c>
      <c r="Q759" s="117">
        <f t="shared" si="152"/>
        <v>0.66999999999999993</v>
      </c>
      <c r="R759" s="87" t="s">
        <v>706</v>
      </c>
      <c r="S759" s="147">
        <v>6.2499999999999997E-9</v>
      </c>
      <c r="T759" s="132">
        <f t="shared" si="154"/>
        <v>9.3283582089552237E-9</v>
      </c>
      <c r="U759" s="132" t="s">
        <v>609</v>
      </c>
      <c r="V759" s="132" t="s">
        <v>609</v>
      </c>
      <c r="W759" s="93">
        <v>52.78931399999999</v>
      </c>
      <c r="X759" s="132" t="s">
        <v>609</v>
      </c>
      <c r="Y759" s="132" t="s">
        <v>609</v>
      </c>
    </row>
    <row r="760" spans="1:25" ht="16.5">
      <c r="A760" s="232"/>
      <c r="B760" s="91" t="s">
        <v>830</v>
      </c>
      <c r="C760" s="130">
        <v>-69128.399999999994</v>
      </c>
      <c r="D760" s="130">
        <v>6337.3</v>
      </c>
      <c r="E760" s="130">
        <v>-297.60000000000002</v>
      </c>
      <c r="F760" s="132" t="s">
        <v>609</v>
      </c>
      <c r="G760" s="132" t="s">
        <v>609</v>
      </c>
      <c r="H760" s="292"/>
      <c r="I760" s="293"/>
      <c r="J760" s="293"/>
      <c r="K760" s="293"/>
      <c r="L760" s="293"/>
      <c r="M760" s="294"/>
      <c r="N760" s="90">
        <v>10.1</v>
      </c>
      <c r="O760" s="90">
        <v>10.77</v>
      </c>
      <c r="P760" s="117">
        <f t="shared" si="151"/>
        <v>10.434999999999999</v>
      </c>
      <c r="Q760" s="117">
        <f t="shared" si="152"/>
        <v>0.66999999999999993</v>
      </c>
      <c r="R760" s="87" t="s">
        <v>706</v>
      </c>
      <c r="S760" s="147">
        <v>3.12E-9</v>
      </c>
      <c r="T760" s="132">
        <f t="shared" si="154"/>
        <v>4.6567164179104485E-9</v>
      </c>
      <c r="U760" s="132" t="s">
        <v>609</v>
      </c>
      <c r="V760" s="132" t="s">
        <v>609</v>
      </c>
      <c r="W760" s="93">
        <v>46.151067000000012</v>
      </c>
      <c r="X760" s="132" t="s">
        <v>609</v>
      </c>
      <c r="Y760" s="132" t="s">
        <v>609</v>
      </c>
    </row>
    <row r="761" spans="1:25" ht="16.5">
      <c r="A761" s="232"/>
      <c r="B761" s="91" t="s">
        <v>831</v>
      </c>
      <c r="C761" s="130">
        <v>-69128.399999999994</v>
      </c>
      <c r="D761" s="130">
        <v>6337.3</v>
      </c>
      <c r="E761" s="130">
        <v>-297.60000000000002</v>
      </c>
      <c r="F761" s="132" t="s">
        <v>609</v>
      </c>
      <c r="G761" s="132" t="s">
        <v>609</v>
      </c>
      <c r="H761" s="292"/>
      <c r="I761" s="293"/>
      <c r="J761" s="293"/>
      <c r="K761" s="293"/>
      <c r="L761" s="293"/>
      <c r="M761" s="294"/>
      <c r="N761" s="90">
        <v>9</v>
      </c>
      <c r="O761" s="90">
        <v>9.67</v>
      </c>
      <c r="P761" s="117">
        <f t="shared" si="151"/>
        <v>9.3350000000000009</v>
      </c>
      <c r="Q761" s="117">
        <f t="shared" si="152"/>
        <v>0.66999999999999993</v>
      </c>
      <c r="R761" s="87" t="s">
        <v>706</v>
      </c>
      <c r="S761" s="147">
        <v>1E-8</v>
      </c>
      <c r="T761" s="132">
        <f t="shared" si="154"/>
        <v>1.492537313432836E-8</v>
      </c>
      <c r="U761" s="132" t="s">
        <v>609</v>
      </c>
      <c r="V761" s="132" t="s">
        <v>609</v>
      </c>
      <c r="W761" s="93">
        <v>46.151067000000012</v>
      </c>
      <c r="X761" s="132" t="s">
        <v>609</v>
      </c>
      <c r="Y761" s="132" t="s">
        <v>609</v>
      </c>
    </row>
    <row r="762" spans="1:25" ht="16.5">
      <c r="A762" s="232"/>
      <c r="B762" s="91" t="s">
        <v>832</v>
      </c>
      <c r="C762" s="130">
        <v>-69128.399999999994</v>
      </c>
      <c r="D762" s="130">
        <v>6337.3</v>
      </c>
      <c r="E762" s="130">
        <v>-297.60000000000002</v>
      </c>
      <c r="F762" s="132" t="s">
        <v>609</v>
      </c>
      <c r="G762" s="132" t="s">
        <v>609</v>
      </c>
      <c r="H762" s="292"/>
      <c r="I762" s="293"/>
      <c r="J762" s="293"/>
      <c r="K762" s="293"/>
      <c r="L762" s="293"/>
      <c r="M762" s="294"/>
      <c r="N762" s="90">
        <v>8.3000000000000007</v>
      </c>
      <c r="O762" s="90">
        <v>8.9700000000000006</v>
      </c>
      <c r="P762" s="117">
        <f t="shared" si="151"/>
        <v>8.6350000000000016</v>
      </c>
      <c r="Q762" s="117">
        <f t="shared" si="152"/>
        <v>0.66999999999999993</v>
      </c>
      <c r="R762" s="87" t="s">
        <v>706</v>
      </c>
      <c r="S762" s="147">
        <v>3.7499999999999997E-9</v>
      </c>
      <c r="T762" s="132">
        <f t="shared" si="154"/>
        <v>5.5970149253731344E-9</v>
      </c>
      <c r="U762" s="132" t="s">
        <v>609</v>
      </c>
      <c r="V762" s="132" t="s">
        <v>609</v>
      </c>
      <c r="W762" s="93">
        <v>46.151067000000012</v>
      </c>
      <c r="X762" s="132" t="s">
        <v>609</v>
      </c>
      <c r="Y762" s="132" t="s">
        <v>609</v>
      </c>
    </row>
    <row r="763" spans="1:25" ht="16.5">
      <c r="A763" s="232"/>
      <c r="B763" s="91" t="s">
        <v>833</v>
      </c>
      <c r="C763" s="130">
        <v>-69128.399999999994</v>
      </c>
      <c r="D763" s="130">
        <v>6337.3</v>
      </c>
      <c r="E763" s="130">
        <v>-297.60000000000002</v>
      </c>
      <c r="F763" s="132" t="s">
        <v>609</v>
      </c>
      <c r="G763" s="132" t="s">
        <v>609</v>
      </c>
      <c r="H763" s="292"/>
      <c r="I763" s="293"/>
      <c r="J763" s="293"/>
      <c r="K763" s="293"/>
      <c r="L763" s="293"/>
      <c r="M763" s="294"/>
      <c r="N763" s="90">
        <v>9.4</v>
      </c>
      <c r="O763" s="90">
        <v>10.07</v>
      </c>
      <c r="P763" s="117">
        <f t="shared" si="151"/>
        <v>9.7349999999999994</v>
      </c>
      <c r="Q763" s="117">
        <f t="shared" si="152"/>
        <v>0.66999999999999993</v>
      </c>
      <c r="R763" s="87" t="s">
        <v>706</v>
      </c>
      <c r="S763" s="147">
        <v>1.66E-8</v>
      </c>
      <c r="T763" s="132">
        <f t="shared" si="154"/>
        <v>2.4776119402985078E-8</v>
      </c>
      <c r="U763" s="132" t="s">
        <v>609</v>
      </c>
      <c r="V763" s="132" t="s">
        <v>609</v>
      </c>
      <c r="W763" s="93">
        <v>46.151067000000012</v>
      </c>
      <c r="X763" s="132" t="s">
        <v>609</v>
      </c>
      <c r="Y763" s="132" t="s">
        <v>609</v>
      </c>
    </row>
    <row r="764" spans="1:25" ht="16.5">
      <c r="A764" s="232"/>
      <c r="B764" s="91" t="s">
        <v>834</v>
      </c>
      <c r="C764" s="130">
        <v>-69128.399999999994</v>
      </c>
      <c r="D764" s="130">
        <v>6337.3</v>
      </c>
      <c r="E764" s="130">
        <v>-297.60000000000002</v>
      </c>
      <c r="F764" s="132" t="s">
        <v>609</v>
      </c>
      <c r="G764" s="132" t="s">
        <v>609</v>
      </c>
      <c r="H764" s="292"/>
      <c r="I764" s="293"/>
      <c r="J764" s="293"/>
      <c r="K764" s="293"/>
      <c r="L764" s="293"/>
      <c r="M764" s="294"/>
      <c r="N764" s="90">
        <v>9.6999999999999993</v>
      </c>
      <c r="O764" s="90">
        <v>10.37</v>
      </c>
      <c r="P764" s="117">
        <f t="shared" si="151"/>
        <v>10.035</v>
      </c>
      <c r="Q764" s="117">
        <f t="shared" si="152"/>
        <v>0.66999999999999993</v>
      </c>
      <c r="R764" s="87" t="s">
        <v>706</v>
      </c>
      <c r="S764" s="147">
        <v>1.6199999999999999E-8</v>
      </c>
      <c r="T764" s="132">
        <f t="shared" si="154"/>
        <v>2.4179104477611943E-8</v>
      </c>
      <c r="U764" s="132" t="s">
        <v>609</v>
      </c>
      <c r="V764" s="132" t="s">
        <v>609</v>
      </c>
      <c r="W764" s="93">
        <v>46.151067000000012</v>
      </c>
      <c r="X764" s="132" t="s">
        <v>609</v>
      </c>
      <c r="Y764" s="132" t="s">
        <v>609</v>
      </c>
    </row>
    <row r="765" spans="1:25" ht="24">
      <c r="A765" s="232"/>
      <c r="B765" s="52" t="s">
        <v>835</v>
      </c>
      <c r="C765" s="130">
        <v>-69128.399999999994</v>
      </c>
      <c r="D765" s="130">
        <v>6337.3</v>
      </c>
      <c r="E765" s="130">
        <v>-297.60000000000002</v>
      </c>
      <c r="F765" s="132" t="s">
        <v>609</v>
      </c>
      <c r="G765" s="132" t="s">
        <v>609</v>
      </c>
      <c r="H765" s="292"/>
      <c r="I765" s="293"/>
      <c r="J765" s="293"/>
      <c r="K765" s="293"/>
      <c r="L765" s="293"/>
      <c r="M765" s="294"/>
      <c r="N765" s="90">
        <v>27.3</v>
      </c>
      <c r="O765" s="90">
        <v>27.97</v>
      </c>
      <c r="P765" s="117">
        <f t="shared" si="151"/>
        <v>27.634999999999998</v>
      </c>
      <c r="Q765" s="117">
        <f t="shared" si="152"/>
        <v>0.66999999999999815</v>
      </c>
      <c r="R765" s="87" t="s">
        <v>706</v>
      </c>
      <c r="S765" s="147">
        <v>5.9300000000000002E-8</v>
      </c>
      <c r="T765" s="132">
        <v>8.9299999999999999E-8</v>
      </c>
      <c r="U765" s="132" t="s">
        <v>609</v>
      </c>
      <c r="V765" s="132" t="s">
        <v>609</v>
      </c>
      <c r="W765" s="93">
        <v>53.095223999999973</v>
      </c>
      <c r="X765" s="91" t="s">
        <v>281</v>
      </c>
      <c r="Y765" s="91" t="s">
        <v>275</v>
      </c>
    </row>
    <row r="766" spans="1:25" ht="24">
      <c r="A766" s="232"/>
      <c r="B766" s="52" t="s">
        <v>836</v>
      </c>
      <c r="C766" s="130">
        <v>-69128.399999999994</v>
      </c>
      <c r="D766" s="130">
        <v>6337.3</v>
      </c>
      <c r="E766" s="130">
        <v>-297.60000000000002</v>
      </c>
      <c r="F766" s="132" t="s">
        <v>609</v>
      </c>
      <c r="G766" s="132" t="s">
        <v>609</v>
      </c>
      <c r="H766" s="292"/>
      <c r="I766" s="293"/>
      <c r="J766" s="293"/>
      <c r="K766" s="293"/>
      <c r="L766" s="293"/>
      <c r="M766" s="294"/>
      <c r="N766" s="90">
        <v>23.9</v>
      </c>
      <c r="O766" s="90">
        <v>24.57</v>
      </c>
      <c r="P766" s="117">
        <f t="shared" si="151"/>
        <v>24.234999999999999</v>
      </c>
      <c r="Q766" s="117">
        <f t="shared" si="152"/>
        <v>0.67000000000000171</v>
      </c>
      <c r="R766" s="87" t="s">
        <v>706</v>
      </c>
      <c r="S766" s="147">
        <v>8.4699999999999997E-8</v>
      </c>
      <c r="T766" s="132">
        <v>1.2599999999999999E-7</v>
      </c>
      <c r="U766" s="132" t="s">
        <v>609</v>
      </c>
      <c r="V766" s="132" t="s">
        <v>609</v>
      </c>
      <c r="W766" s="93">
        <v>56.154323999999974</v>
      </c>
      <c r="X766" s="91" t="s">
        <v>837</v>
      </c>
      <c r="Y766" s="91" t="s">
        <v>275</v>
      </c>
    </row>
    <row r="767" spans="1:25" ht="24">
      <c r="A767" s="232"/>
      <c r="B767" s="52" t="s">
        <v>838</v>
      </c>
      <c r="C767" s="130">
        <v>-69128.399999999994</v>
      </c>
      <c r="D767" s="130">
        <v>6337.3</v>
      </c>
      <c r="E767" s="130">
        <v>-297.60000000000002</v>
      </c>
      <c r="F767" s="132" t="s">
        <v>609</v>
      </c>
      <c r="G767" s="132" t="s">
        <v>609</v>
      </c>
      <c r="H767" s="292"/>
      <c r="I767" s="293"/>
      <c r="J767" s="293"/>
      <c r="K767" s="293"/>
      <c r="L767" s="293"/>
      <c r="M767" s="294"/>
      <c r="N767" s="90">
        <v>15.95</v>
      </c>
      <c r="O767" s="90">
        <v>16.62</v>
      </c>
      <c r="P767" s="117">
        <f t="shared" si="151"/>
        <v>16.285</v>
      </c>
      <c r="Q767" s="117">
        <f t="shared" si="152"/>
        <v>0.67000000000000171</v>
      </c>
      <c r="R767" s="87" t="s">
        <v>706</v>
      </c>
      <c r="S767" s="35">
        <v>1.8E-7</v>
      </c>
      <c r="T767" s="132">
        <v>2.6899999999999999E-7</v>
      </c>
      <c r="U767" s="132" t="s">
        <v>609</v>
      </c>
      <c r="V767" s="132" t="s">
        <v>609</v>
      </c>
      <c r="W767" s="29">
        <v>52.78931399999999</v>
      </c>
      <c r="X767" s="91" t="s">
        <v>837</v>
      </c>
      <c r="Y767" s="91" t="s">
        <v>275</v>
      </c>
    </row>
    <row r="768" spans="1:25" ht="24">
      <c r="A768" s="232"/>
      <c r="B768" s="148" t="s">
        <v>839</v>
      </c>
      <c r="C768" s="149">
        <v>-69128.399999999994</v>
      </c>
      <c r="D768" s="149">
        <v>6337.3</v>
      </c>
      <c r="E768" s="149">
        <v>-297.60000000000002</v>
      </c>
      <c r="F768" s="150" t="s">
        <v>609</v>
      </c>
      <c r="G768" s="150" t="s">
        <v>609</v>
      </c>
      <c r="H768" s="295"/>
      <c r="I768" s="234"/>
      <c r="J768" s="234"/>
      <c r="K768" s="234"/>
      <c r="L768" s="234"/>
      <c r="M768" s="296"/>
      <c r="N768" s="125">
        <v>9</v>
      </c>
      <c r="O768" s="125">
        <v>9.67</v>
      </c>
      <c r="P768" s="124">
        <f t="shared" si="151"/>
        <v>9.3350000000000009</v>
      </c>
      <c r="Q768" s="124">
        <f t="shared" si="152"/>
        <v>0.66999999999999993</v>
      </c>
      <c r="R768" s="120" t="s">
        <v>706</v>
      </c>
      <c r="S768" s="151">
        <v>4.5499999999999998E-7</v>
      </c>
      <c r="T768" s="150">
        <v>6.7899999999999998E-7</v>
      </c>
      <c r="U768" s="150" t="s">
        <v>609</v>
      </c>
      <c r="V768" s="150" t="s">
        <v>609</v>
      </c>
      <c r="W768" s="152">
        <v>46.151067000000012</v>
      </c>
      <c r="X768" s="126" t="s">
        <v>837</v>
      </c>
      <c r="Y768" s="126" t="s">
        <v>275</v>
      </c>
    </row>
    <row r="769" spans="1:25">
      <c r="A769" s="263"/>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74"/>
    </row>
    <row r="770" spans="1:25">
      <c r="A770" s="209" t="s">
        <v>840</v>
      </c>
      <c r="B770" s="25" t="s">
        <v>817</v>
      </c>
      <c r="C770" s="153">
        <v>-69130</v>
      </c>
      <c r="D770" s="25">
        <v>6337.6</v>
      </c>
      <c r="E770" s="25">
        <v>-297.8</v>
      </c>
      <c r="F770" s="132" t="s">
        <v>609</v>
      </c>
      <c r="G770" s="132" t="s">
        <v>609</v>
      </c>
      <c r="H770" s="297"/>
      <c r="I770" s="298"/>
      <c r="J770" s="298"/>
      <c r="K770" s="298"/>
      <c r="L770" s="298"/>
      <c r="M770" s="299"/>
      <c r="N770" s="27">
        <v>12.3</v>
      </c>
      <c r="O770" s="27">
        <v>12.97</v>
      </c>
      <c r="P770" s="117">
        <f t="shared" si="151"/>
        <v>12.635000000000002</v>
      </c>
      <c r="Q770" s="117">
        <f t="shared" si="152"/>
        <v>0.66999999999999993</v>
      </c>
      <c r="R770" s="120" t="s">
        <v>706</v>
      </c>
      <c r="S770" s="35">
        <v>6.6299999999999999E-10</v>
      </c>
      <c r="T770" s="132">
        <f t="shared" ref="T770:T785" si="155">S770/Q770</f>
        <v>9.8955223880597017E-10</v>
      </c>
      <c r="U770" s="132" t="s">
        <v>609</v>
      </c>
      <c r="V770" s="132" t="s">
        <v>609</v>
      </c>
      <c r="W770" s="29">
        <v>54.499212099999966</v>
      </c>
      <c r="X770" s="132" t="s">
        <v>609</v>
      </c>
      <c r="Y770" s="132" t="s">
        <v>609</v>
      </c>
    </row>
    <row r="771" spans="1:25">
      <c r="A771" s="209"/>
      <c r="B771" s="25" t="s">
        <v>818</v>
      </c>
      <c r="C771" s="153">
        <v>-69130</v>
      </c>
      <c r="D771" s="153">
        <v>6337.6</v>
      </c>
      <c r="E771" s="153">
        <v>-297.8</v>
      </c>
      <c r="F771" s="132" t="s">
        <v>609</v>
      </c>
      <c r="G771" s="132" t="s">
        <v>609</v>
      </c>
      <c r="H771" s="300"/>
      <c r="I771" s="301"/>
      <c r="J771" s="301"/>
      <c r="K771" s="301"/>
      <c r="L771" s="301"/>
      <c r="M771" s="302"/>
      <c r="N771" s="27">
        <v>11.5</v>
      </c>
      <c r="O771" s="27">
        <v>12.17</v>
      </c>
      <c r="P771" s="117">
        <f t="shared" si="151"/>
        <v>11.835000000000001</v>
      </c>
      <c r="Q771" s="117">
        <f t="shared" si="152"/>
        <v>0.66999999999999993</v>
      </c>
      <c r="R771" s="120" t="s">
        <v>706</v>
      </c>
      <c r="S771" s="35">
        <v>2.2699999999999998E-9</v>
      </c>
      <c r="T771" s="132">
        <f t="shared" si="155"/>
        <v>3.3880597014925373E-9</v>
      </c>
      <c r="U771" s="132" t="s">
        <v>609</v>
      </c>
      <c r="V771" s="132" t="s">
        <v>609</v>
      </c>
      <c r="W771" s="29">
        <v>54.499212099999966</v>
      </c>
      <c r="X771" s="132" t="s">
        <v>609</v>
      </c>
      <c r="Y771" s="132" t="s">
        <v>609</v>
      </c>
    </row>
    <row r="772" spans="1:25">
      <c r="A772" s="209"/>
      <c r="B772" s="25" t="s">
        <v>819</v>
      </c>
      <c r="C772" s="153">
        <v>-69130</v>
      </c>
      <c r="D772" s="153">
        <v>6337.6</v>
      </c>
      <c r="E772" s="153">
        <v>-297.8</v>
      </c>
      <c r="F772" s="132" t="s">
        <v>609</v>
      </c>
      <c r="G772" s="132" t="s">
        <v>609</v>
      </c>
      <c r="H772" s="300"/>
      <c r="I772" s="301"/>
      <c r="J772" s="301"/>
      <c r="K772" s="301"/>
      <c r="L772" s="301"/>
      <c r="M772" s="302"/>
      <c r="N772" s="27">
        <v>10.83</v>
      </c>
      <c r="O772" s="27">
        <v>11.5</v>
      </c>
      <c r="P772" s="117">
        <f t="shared" si="151"/>
        <v>11.164999999999999</v>
      </c>
      <c r="Q772" s="117">
        <f t="shared" si="152"/>
        <v>0.66999999999999993</v>
      </c>
      <c r="R772" s="120" t="s">
        <v>706</v>
      </c>
      <c r="S772" s="35">
        <v>5.1200000000000002E-8</v>
      </c>
      <c r="T772" s="132">
        <f t="shared" si="155"/>
        <v>7.6417910447761211E-8</v>
      </c>
      <c r="U772" s="132" t="s">
        <v>609</v>
      </c>
      <c r="V772" s="132" t="s">
        <v>609</v>
      </c>
      <c r="W772" s="29">
        <v>54.499212099999966</v>
      </c>
      <c r="X772" s="132" t="s">
        <v>609</v>
      </c>
      <c r="Y772" s="132" t="s">
        <v>609</v>
      </c>
    </row>
    <row r="773" spans="1:25">
      <c r="A773" s="209"/>
      <c r="B773" s="25" t="s">
        <v>820</v>
      </c>
      <c r="C773" s="153">
        <v>-69130</v>
      </c>
      <c r="D773" s="153">
        <v>6337.6</v>
      </c>
      <c r="E773" s="153">
        <v>-297.8</v>
      </c>
      <c r="F773" s="132" t="s">
        <v>609</v>
      </c>
      <c r="G773" s="132" t="s">
        <v>609</v>
      </c>
      <c r="H773" s="300"/>
      <c r="I773" s="301"/>
      <c r="J773" s="301"/>
      <c r="K773" s="301"/>
      <c r="L773" s="301"/>
      <c r="M773" s="302"/>
      <c r="N773" s="27">
        <v>10.1</v>
      </c>
      <c r="O773" s="27">
        <v>10.77</v>
      </c>
      <c r="P773" s="117">
        <f t="shared" si="151"/>
        <v>10.434999999999999</v>
      </c>
      <c r="Q773" s="117">
        <f t="shared" si="152"/>
        <v>0.66999999999999993</v>
      </c>
      <c r="R773" s="120" t="s">
        <v>706</v>
      </c>
      <c r="S773" s="35">
        <v>2.7000000000000002E-9</v>
      </c>
      <c r="T773" s="132">
        <f t="shared" si="155"/>
        <v>4.0298507462686577E-9</v>
      </c>
      <c r="U773" s="132" t="s">
        <v>609</v>
      </c>
      <c r="V773" s="132" t="s">
        <v>609</v>
      </c>
      <c r="W773" s="29">
        <v>54.499212099999966</v>
      </c>
      <c r="X773" s="132" t="s">
        <v>609</v>
      </c>
      <c r="Y773" s="132" t="s">
        <v>609</v>
      </c>
    </row>
    <row r="774" spans="1:25">
      <c r="A774" s="209"/>
      <c r="B774" s="25" t="s">
        <v>841</v>
      </c>
      <c r="C774" s="153">
        <v>-69130</v>
      </c>
      <c r="D774" s="153">
        <v>6337.6</v>
      </c>
      <c r="E774" s="153">
        <v>-297.8</v>
      </c>
      <c r="F774" s="132" t="s">
        <v>609</v>
      </c>
      <c r="G774" s="132" t="s">
        <v>609</v>
      </c>
      <c r="H774" s="300"/>
      <c r="I774" s="301"/>
      <c r="J774" s="301"/>
      <c r="K774" s="301"/>
      <c r="L774" s="301"/>
      <c r="M774" s="302"/>
      <c r="N774" s="27">
        <v>8.75</v>
      </c>
      <c r="O774" s="27">
        <v>9.42</v>
      </c>
      <c r="P774" s="117">
        <f t="shared" si="151"/>
        <v>9.0850000000000009</v>
      </c>
      <c r="Q774" s="117">
        <f t="shared" si="152"/>
        <v>0.66999999999999993</v>
      </c>
      <c r="R774" s="120" t="s">
        <v>706</v>
      </c>
      <c r="S774" s="35">
        <v>1.37E-8</v>
      </c>
      <c r="T774" s="132">
        <f t="shared" si="155"/>
        <v>2.0447761194029853E-8</v>
      </c>
      <c r="U774" s="132" t="s">
        <v>609</v>
      </c>
      <c r="V774" s="132" t="s">
        <v>609</v>
      </c>
      <c r="W774" s="29">
        <v>54.499212099999966</v>
      </c>
      <c r="X774" s="132" t="s">
        <v>609</v>
      </c>
      <c r="Y774" s="132" t="s">
        <v>609</v>
      </c>
    </row>
    <row r="775" spans="1:25">
      <c r="A775" s="209"/>
      <c r="B775" s="25" t="s">
        <v>842</v>
      </c>
      <c r="C775" s="153">
        <v>-69130</v>
      </c>
      <c r="D775" s="153">
        <v>6337.6</v>
      </c>
      <c r="E775" s="153">
        <v>-297.8</v>
      </c>
      <c r="F775" s="132" t="s">
        <v>609</v>
      </c>
      <c r="G775" s="132" t="s">
        <v>609</v>
      </c>
      <c r="H775" s="300"/>
      <c r="I775" s="301"/>
      <c r="J775" s="301"/>
      <c r="K775" s="301"/>
      <c r="L775" s="301"/>
      <c r="M775" s="302"/>
      <c r="N775" s="27">
        <v>8.09</v>
      </c>
      <c r="O775" s="27">
        <v>8.75</v>
      </c>
      <c r="P775" s="117">
        <f t="shared" si="151"/>
        <v>8.42</v>
      </c>
      <c r="Q775" s="117">
        <f t="shared" si="152"/>
        <v>0.66000000000000014</v>
      </c>
      <c r="R775" s="120" t="s">
        <v>706</v>
      </c>
      <c r="S775" s="35">
        <v>4.1400000000000002E-10</v>
      </c>
      <c r="T775" s="132">
        <f t="shared" si="155"/>
        <v>6.2727272727272721E-10</v>
      </c>
      <c r="U775" s="132" t="s">
        <v>609</v>
      </c>
      <c r="V775" s="132" t="s">
        <v>609</v>
      </c>
      <c r="W775" s="29">
        <v>54.499212099999966</v>
      </c>
      <c r="X775" s="132" t="s">
        <v>609</v>
      </c>
      <c r="Y775" s="132" t="s">
        <v>609</v>
      </c>
    </row>
    <row r="776" spans="1:25">
      <c r="A776" s="209"/>
      <c r="B776" s="25" t="s">
        <v>821</v>
      </c>
      <c r="C776" s="153">
        <v>-69130</v>
      </c>
      <c r="D776" s="153">
        <v>6337.6</v>
      </c>
      <c r="E776" s="153">
        <v>-297.8</v>
      </c>
      <c r="F776" s="132" t="s">
        <v>609</v>
      </c>
      <c r="G776" s="132" t="s">
        <v>609</v>
      </c>
      <c r="H776" s="300"/>
      <c r="I776" s="301"/>
      <c r="J776" s="301"/>
      <c r="K776" s="301"/>
      <c r="L776" s="301"/>
      <c r="M776" s="302"/>
      <c r="N776" s="27">
        <v>15.2</v>
      </c>
      <c r="O776" s="27">
        <v>15.87</v>
      </c>
      <c r="P776" s="117">
        <f t="shared" si="151"/>
        <v>15.535</v>
      </c>
      <c r="Q776" s="117">
        <f t="shared" si="152"/>
        <v>0.66999999999999993</v>
      </c>
      <c r="R776" s="120" t="s">
        <v>706</v>
      </c>
      <c r="S776" s="35">
        <v>6.6999999999999996E-9</v>
      </c>
      <c r="T776" s="132">
        <f t="shared" si="155"/>
        <v>1E-8</v>
      </c>
      <c r="U776" s="132" t="s">
        <v>609</v>
      </c>
      <c r="V776" s="132" t="s">
        <v>609</v>
      </c>
      <c r="W776" s="29">
        <v>61.934864500000003</v>
      </c>
      <c r="X776" s="132" t="s">
        <v>609</v>
      </c>
      <c r="Y776" s="132" t="s">
        <v>609</v>
      </c>
    </row>
    <row r="777" spans="1:25">
      <c r="A777" s="209"/>
      <c r="B777" s="25" t="s">
        <v>822</v>
      </c>
      <c r="C777" s="153">
        <v>-69130</v>
      </c>
      <c r="D777" s="153">
        <v>6337.6</v>
      </c>
      <c r="E777" s="153">
        <v>-297.8</v>
      </c>
      <c r="F777" s="132" t="s">
        <v>609</v>
      </c>
      <c r="G777" s="132" t="s">
        <v>609</v>
      </c>
      <c r="H777" s="300"/>
      <c r="I777" s="301"/>
      <c r="J777" s="301"/>
      <c r="K777" s="301"/>
      <c r="L777" s="301"/>
      <c r="M777" s="302"/>
      <c r="N777" s="27">
        <v>14.9</v>
      </c>
      <c r="O777" s="27">
        <v>15.57</v>
      </c>
      <c r="P777" s="117">
        <f t="shared" si="151"/>
        <v>15.234999999999999</v>
      </c>
      <c r="Q777" s="117">
        <f t="shared" si="152"/>
        <v>0.66999999999999993</v>
      </c>
      <c r="R777" s="120" t="s">
        <v>706</v>
      </c>
      <c r="S777" s="35">
        <v>1.42E-8</v>
      </c>
      <c r="T777" s="132">
        <f t="shared" si="155"/>
        <v>2.1194029850746271E-8</v>
      </c>
      <c r="U777" s="132" t="s">
        <v>609</v>
      </c>
      <c r="V777" s="132" t="s">
        <v>609</v>
      </c>
      <c r="W777" s="29">
        <v>61.934864500000003</v>
      </c>
      <c r="X777" s="132" t="s">
        <v>609</v>
      </c>
      <c r="Y777" s="132" t="s">
        <v>609</v>
      </c>
    </row>
    <row r="778" spans="1:25">
      <c r="A778" s="209"/>
      <c r="B778" s="25" t="s">
        <v>823</v>
      </c>
      <c r="C778" s="153">
        <v>-69130</v>
      </c>
      <c r="D778" s="153">
        <v>6337.6</v>
      </c>
      <c r="E778" s="153">
        <v>-297.8</v>
      </c>
      <c r="F778" s="132" t="s">
        <v>609</v>
      </c>
      <c r="G778" s="132" t="s">
        <v>609</v>
      </c>
      <c r="H778" s="300"/>
      <c r="I778" s="301"/>
      <c r="J778" s="301"/>
      <c r="K778" s="301"/>
      <c r="L778" s="301"/>
      <c r="M778" s="302"/>
      <c r="N778" s="27">
        <v>14.23</v>
      </c>
      <c r="O778" s="27">
        <v>14.9</v>
      </c>
      <c r="P778" s="117">
        <f t="shared" si="151"/>
        <v>14.565000000000001</v>
      </c>
      <c r="Q778" s="117">
        <f t="shared" si="152"/>
        <v>0.66999999999999993</v>
      </c>
      <c r="R778" s="120" t="s">
        <v>706</v>
      </c>
      <c r="S778" s="35">
        <v>3.0399999999999998E-9</v>
      </c>
      <c r="T778" s="132">
        <f t="shared" si="155"/>
        <v>4.5373134328358213E-9</v>
      </c>
      <c r="U778" s="132" t="s">
        <v>609</v>
      </c>
      <c r="V778" s="132" t="s">
        <v>609</v>
      </c>
      <c r="W778" s="29">
        <v>61.934864500000003</v>
      </c>
      <c r="X778" s="132" t="s">
        <v>609</v>
      </c>
      <c r="Y778" s="132" t="s">
        <v>609</v>
      </c>
    </row>
    <row r="779" spans="1:25">
      <c r="A779" s="209"/>
      <c r="B779" s="25" t="s">
        <v>824</v>
      </c>
      <c r="C779" s="153">
        <v>-69130</v>
      </c>
      <c r="D779" s="153">
        <v>6337.6</v>
      </c>
      <c r="E779" s="153">
        <v>-297.8</v>
      </c>
      <c r="F779" s="132" t="s">
        <v>609</v>
      </c>
      <c r="G779" s="132" t="s">
        <v>609</v>
      </c>
      <c r="H779" s="300"/>
      <c r="I779" s="301"/>
      <c r="J779" s="301"/>
      <c r="K779" s="301"/>
      <c r="L779" s="301"/>
      <c r="M779" s="302"/>
      <c r="N779" s="27">
        <v>10.45</v>
      </c>
      <c r="O779" s="27">
        <v>11.12</v>
      </c>
      <c r="P779" s="117">
        <f t="shared" si="151"/>
        <v>10.785</v>
      </c>
      <c r="Q779" s="117">
        <f t="shared" si="152"/>
        <v>0.66999999999999993</v>
      </c>
      <c r="R779" s="120" t="s">
        <v>706</v>
      </c>
      <c r="S779" s="35">
        <v>3.1800000000000002E-9</v>
      </c>
      <c r="T779" s="132">
        <f t="shared" si="155"/>
        <v>4.7462686567164191E-9</v>
      </c>
      <c r="U779" s="132" t="s">
        <v>609</v>
      </c>
      <c r="V779" s="132" t="s">
        <v>609</v>
      </c>
      <c r="W779" s="29">
        <v>61.934864500000003</v>
      </c>
      <c r="X779" s="132" t="s">
        <v>609</v>
      </c>
      <c r="Y779" s="132" t="s">
        <v>609</v>
      </c>
    </row>
    <row r="780" spans="1:25">
      <c r="A780" s="209"/>
      <c r="B780" s="25" t="s">
        <v>825</v>
      </c>
      <c r="C780" s="153">
        <v>-69130</v>
      </c>
      <c r="D780" s="153">
        <v>6337.6</v>
      </c>
      <c r="E780" s="153">
        <v>-297.8</v>
      </c>
      <c r="F780" s="132" t="s">
        <v>609</v>
      </c>
      <c r="G780" s="132" t="s">
        <v>609</v>
      </c>
      <c r="H780" s="300"/>
      <c r="I780" s="301"/>
      <c r="J780" s="301"/>
      <c r="K780" s="301"/>
      <c r="L780" s="301"/>
      <c r="M780" s="302"/>
      <c r="N780" s="27">
        <v>22.13</v>
      </c>
      <c r="O780" s="27">
        <v>22.8</v>
      </c>
      <c r="P780" s="117">
        <f t="shared" si="151"/>
        <v>22.465</v>
      </c>
      <c r="Q780" s="117">
        <f t="shared" si="152"/>
        <v>0.67000000000000171</v>
      </c>
      <c r="R780" s="120" t="s">
        <v>706</v>
      </c>
      <c r="S780" s="35">
        <v>1.8400000000000001E-9</v>
      </c>
      <c r="T780" s="132">
        <f t="shared" si="155"/>
        <v>2.7462686567164111E-9</v>
      </c>
      <c r="U780" s="132" t="s">
        <v>609</v>
      </c>
      <c r="V780" s="132" t="s">
        <v>609</v>
      </c>
      <c r="W780" s="29">
        <v>58.912473699999964</v>
      </c>
      <c r="X780" s="132" t="s">
        <v>609</v>
      </c>
      <c r="Y780" s="132" t="s">
        <v>609</v>
      </c>
    </row>
    <row r="781" spans="1:25">
      <c r="A781" s="209"/>
      <c r="B781" s="25" t="s">
        <v>826</v>
      </c>
      <c r="C781" s="153">
        <v>-69130</v>
      </c>
      <c r="D781" s="153">
        <v>6337.6</v>
      </c>
      <c r="E781" s="153">
        <v>-297.8</v>
      </c>
      <c r="F781" s="132" t="s">
        <v>609</v>
      </c>
      <c r="G781" s="132" t="s">
        <v>609</v>
      </c>
      <c r="H781" s="300"/>
      <c r="I781" s="301"/>
      <c r="J781" s="301"/>
      <c r="K781" s="301"/>
      <c r="L781" s="301"/>
      <c r="M781" s="302"/>
      <c r="N781" s="27">
        <v>20.88</v>
      </c>
      <c r="O781" s="27">
        <v>21.55</v>
      </c>
      <c r="P781" s="117">
        <f t="shared" si="151"/>
        <v>21.215</v>
      </c>
      <c r="Q781" s="117">
        <f t="shared" si="152"/>
        <v>0.67000000000000171</v>
      </c>
      <c r="R781" s="120" t="s">
        <v>706</v>
      </c>
      <c r="S781" s="35">
        <v>1.02E-10</v>
      </c>
      <c r="T781" s="132">
        <f t="shared" si="155"/>
        <v>1.5223880597014887E-10</v>
      </c>
      <c r="U781" s="132" t="s">
        <v>609</v>
      </c>
      <c r="V781" s="132" t="s">
        <v>609</v>
      </c>
      <c r="W781" s="29">
        <v>58.912473699999964</v>
      </c>
      <c r="X781" s="132" t="s">
        <v>609</v>
      </c>
      <c r="Y781" s="132" t="s">
        <v>609</v>
      </c>
    </row>
    <row r="782" spans="1:25">
      <c r="A782" s="209"/>
      <c r="B782" s="25" t="s">
        <v>827</v>
      </c>
      <c r="C782" s="153">
        <v>-69130</v>
      </c>
      <c r="D782" s="153">
        <v>6337.6</v>
      </c>
      <c r="E782" s="153">
        <v>-297.8</v>
      </c>
      <c r="F782" s="132" t="s">
        <v>609</v>
      </c>
      <c r="G782" s="132" t="s">
        <v>609</v>
      </c>
      <c r="H782" s="300"/>
      <c r="I782" s="301"/>
      <c r="J782" s="301"/>
      <c r="K782" s="301"/>
      <c r="L782" s="301"/>
      <c r="M782" s="302"/>
      <c r="N782" s="27">
        <v>19.73</v>
      </c>
      <c r="O782" s="27">
        <v>20.399999999999999</v>
      </c>
      <c r="P782" s="117">
        <f t="shared" si="151"/>
        <v>20.064999999999998</v>
      </c>
      <c r="Q782" s="117">
        <f t="shared" si="152"/>
        <v>0.66999999999999815</v>
      </c>
      <c r="R782" s="120" t="s">
        <v>706</v>
      </c>
      <c r="S782" s="35">
        <v>2.4599999999999998E-10</v>
      </c>
      <c r="T782" s="132">
        <f t="shared" si="155"/>
        <v>3.6716417910447861E-10</v>
      </c>
      <c r="U782" s="132" t="s">
        <v>609</v>
      </c>
      <c r="V782" s="132" t="s">
        <v>609</v>
      </c>
      <c r="W782" s="29">
        <v>58.912473699999964</v>
      </c>
      <c r="X782" s="132" t="s">
        <v>609</v>
      </c>
      <c r="Y782" s="132" t="s">
        <v>609</v>
      </c>
    </row>
    <row r="783" spans="1:25">
      <c r="A783" s="209"/>
      <c r="B783" s="25" t="s">
        <v>828</v>
      </c>
      <c r="C783" s="153">
        <v>-69130</v>
      </c>
      <c r="D783" s="153">
        <v>6337.6</v>
      </c>
      <c r="E783" s="153">
        <v>-297.8</v>
      </c>
      <c r="F783" s="132" t="s">
        <v>609</v>
      </c>
      <c r="G783" s="132" t="s">
        <v>609</v>
      </c>
      <c r="H783" s="300"/>
      <c r="I783" s="301"/>
      <c r="J783" s="301"/>
      <c r="K783" s="301"/>
      <c r="L783" s="301"/>
      <c r="M783" s="302"/>
      <c r="N783" s="27">
        <v>18.8</v>
      </c>
      <c r="O783" s="27">
        <v>19.47</v>
      </c>
      <c r="P783" s="117">
        <f t="shared" si="151"/>
        <v>19.134999999999998</v>
      </c>
      <c r="Q783" s="117">
        <f t="shared" si="152"/>
        <v>0.66999999999999815</v>
      </c>
      <c r="R783" s="120" t="s">
        <v>706</v>
      </c>
      <c r="S783" s="35">
        <v>5.93E-9</v>
      </c>
      <c r="T783" s="132">
        <f t="shared" si="155"/>
        <v>8.8507462686567414E-9</v>
      </c>
      <c r="U783" s="132" t="s">
        <v>609</v>
      </c>
      <c r="V783" s="132" t="s">
        <v>609</v>
      </c>
      <c r="W783" s="29">
        <v>58.912473699999964</v>
      </c>
      <c r="X783" s="132" t="s">
        <v>609</v>
      </c>
      <c r="Y783" s="132" t="s">
        <v>609</v>
      </c>
    </row>
    <row r="784" spans="1:25">
      <c r="A784" s="209"/>
      <c r="B784" s="25" t="s">
        <v>830</v>
      </c>
      <c r="C784" s="153">
        <v>-69130</v>
      </c>
      <c r="D784" s="153">
        <v>6337.6</v>
      </c>
      <c r="E784" s="153">
        <v>-297.8</v>
      </c>
      <c r="F784" s="132" t="s">
        <v>609</v>
      </c>
      <c r="G784" s="132" t="s">
        <v>609</v>
      </c>
      <c r="H784" s="300"/>
      <c r="I784" s="301"/>
      <c r="J784" s="301"/>
      <c r="K784" s="301"/>
      <c r="L784" s="301"/>
      <c r="M784" s="302"/>
      <c r="N784" s="27">
        <v>26.36</v>
      </c>
      <c r="O784" s="27">
        <v>27.03</v>
      </c>
      <c r="P784" s="117">
        <f t="shared" si="151"/>
        <v>26.695</v>
      </c>
      <c r="Q784" s="117">
        <f t="shared" si="152"/>
        <v>0.67000000000000171</v>
      </c>
      <c r="R784" s="120" t="s">
        <v>706</v>
      </c>
      <c r="S784" s="35">
        <v>1.4200000000000001E-9</v>
      </c>
      <c r="T784" s="132">
        <f t="shared" si="155"/>
        <v>2.1194029850746215E-9</v>
      </c>
      <c r="U784" s="132" t="s">
        <v>609</v>
      </c>
      <c r="V784" s="132" t="s">
        <v>609</v>
      </c>
      <c r="W784" s="29">
        <v>64.249583499999972</v>
      </c>
      <c r="X784" s="132" t="s">
        <v>609</v>
      </c>
      <c r="Y784" s="132" t="s">
        <v>609</v>
      </c>
    </row>
    <row r="785" spans="1:25">
      <c r="A785" s="209"/>
      <c r="B785" s="25" t="s">
        <v>831</v>
      </c>
      <c r="C785" s="153">
        <v>-69130</v>
      </c>
      <c r="D785" s="153">
        <v>6337.6</v>
      </c>
      <c r="E785" s="153">
        <v>-297.8</v>
      </c>
      <c r="F785" s="132" t="s">
        <v>609</v>
      </c>
      <c r="G785" s="132" t="s">
        <v>609</v>
      </c>
      <c r="H785" s="300"/>
      <c r="I785" s="301"/>
      <c r="J785" s="301"/>
      <c r="K785" s="301"/>
      <c r="L785" s="301"/>
      <c r="M785" s="302"/>
      <c r="N785" s="27">
        <v>23.5</v>
      </c>
      <c r="O785" s="27">
        <v>24.17</v>
      </c>
      <c r="P785" s="117">
        <f t="shared" si="151"/>
        <v>23.835000000000001</v>
      </c>
      <c r="Q785" s="117">
        <f t="shared" si="152"/>
        <v>0.67000000000000171</v>
      </c>
      <c r="R785" s="120" t="s">
        <v>706</v>
      </c>
      <c r="S785" s="35">
        <v>1.85E-9</v>
      </c>
      <c r="T785" s="132">
        <f t="shared" si="155"/>
        <v>2.7611940298507394E-9</v>
      </c>
      <c r="U785" s="132" t="s">
        <v>609</v>
      </c>
      <c r="V785" s="132" t="s">
        <v>609</v>
      </c>
      <c r="W785" s="29">
        <v>64.249583499999972</v>
      </c>
      <c r="X785" s="132" t="s">
        <v>609</v>
      </c>
      <c r="Y785" s="132" t="s">
        <v>609</v>
      </c>
    </row>
    <row r="786" spans="1:25" ht="24">
      <c r="A786" s="209"/>
      <c r="B786" s="31" t="s">
        <v>843</v>
      </c>
      <c r="C786" s="153">
        <v>-69130</v>
      </c>
      <c r="D786" s="153">
        <v>6337.6</v>
      </c>
      <c r="E786" s="153">
        <v>-297.8</v>
      </c>
      <c r="F786" s="132" t="s">
        <v>609</v>
      </c>
      <c r="G786" s="132" t="s">
        <v>609</v>
      </c>
      <c r="H786" s="300"/>
      <c r="I786" s="301"/>
      <c r="J786" s="301"/>
      <c r="K786" s="301"/>
      <c r="L786" s="301"/>
      <c r="M786" s="302"/>
      <c r="N786" s="27">
        <v>10.83</v>
      </c>
      <c r="O786" s="27">
        <v>11.5</v>
      </c>
      <c r="P786" s="117">
        <f t="shared" si="151"/>
        <v>11.164999999999999</v>
      </c>
      <c r="Q786" s="117">
        <f t="shared" si="152"/>
        <v>0.66999999999999993</v>
      </c>
      <c r="R786" s="120" t="s">
        <v>706</v>
      </c>
      <c r="S786" s="35">
        <v>9.4900000000000004E-7</v>
      </c>
      <c r="T786" s="35">
        <v>1.42E-6</v>
      </c>
      <c r="U786" s="132" t="s">
        <v>609</v>
      </c>
      <c r="V786" s="132" t="s">
        <v>609</v>
      </c>
      <c r="W786" s="29">
        <v>54.496152999999993</v>
      </c>
      <c r="X786" s="25" t="s">
        <v>844</v>
      </c>
      <c r="Y786" s="126" t="s">
        <v>275</v>
      </c>
    </row>
    <row r="787" spans="1:25" ht="24">
      <c r="A787" s="209"/>
      <c r="B787" s="31" t="s">
        <v>845</v>
      </c>
      <c r="C787" s="153">
        <v>-69130</v>
      </c>
      <c r="D787" s="153">
        <v>6337.6</v>
      </c>
      <c r="E787" s="153">
        <v>-297.8</v>
      </c>
      <c r="F787" s="132" t="s">
        <v>609</v>
      </c>
      <c r="G787" s="132" t="s">
        <v>609</v>
      </c>
      <c r="H787" s="300"/>
      <c r="I787" s="301"/>
      <c r="J787" s="301"/>
      <c r="K787" s="301"/>
      <c r="L787" s="301"/>
      <c r="M787" s="302"/>
      <c r="N787" s="27">
        <v>14.9</v>
      </c>
      <c r="O787" s="27">
        <v>15.57</v>
      </c>
      <c r="P787" s="117">
        <f t="shared" si="151"/>
        <v>15.234999999999999</v>
      </c>
      <c r="Q787" s="117">
        <f t="shared" si="152"/>
        <v>0.66999999999999993</v>
      </c>
      <c r="R787" s="120" t="s">
        <v>706</v>
      </c>
      <c r="S787" s="35">
        <v>1.67E-7</v>
      </c>
      <c r="T787" s="35">
        <v>2.4999999999999999E-7</v>
      </c>
      <c r="U787" s="132" t="s">
        <v>609</v>
      </c>
      <c r="V787" s="132" t="s">
        <v>609</v>
      </c>
      <c r="W787" s="29">
        <v>61.939962999999977</v>
      </c>
      <c r="X787" s="25" t="s">
        <v>846</v>
      </c>
      <c r="Y787" s="126" t="s">
        <v>275</v>
      </c>
    </row>
    <row r="788" spans="1:25" ht="24">
      <c r="A788" s="209"/>
      <c r="B788" s="31" t="s">
        <v>847</v>
      </c>
      <c r="C788" s="153">
        <v>-69130</v>
      </c>
      <c r="D788" s="153">
        <v>6337.6</v>
      </c>
      <c r="E788" s="153">
        <v>-297.8</v>
      </c>
      <c r="F788" s="132" t="s">
        <v>609</v>
      </c>
      <c r="G788" s="132" t="s">
        <v>609</v>
      </c>
      <c r="H788" s="300"/>
      <c r="I788" s="301"/>
      <c r="J788" s="301"/>
      <c r="K788" s="301"/>
      <c r="L788" s="301"/>
      <c r="M788" s="302"/>
      <c r="N788" s="27">
        <v>18.8</v>
      </c>
      <c r="O788" s="27">
        <v>19.47</v>
      </c>
      <c r="P788" s="117">
        <f t="shared" si="151"/>
        <v>19.134999999999998</v>
      </c>
      <c r="Q788" s="117">
        <f t="shared" si="152"/>
        <v>0.66999999999999815</v>
      </c>
      <c r="R788" s="120" t="s">
        <v>706</v>
      </c>
      <c r="S788" s="35">
        <v>2.2100000000000001E-7</v>
      </c>
      <c r="T788" s="35">
        <v>3.3000000000000002E-7</v>
      </c>
      <c r="U788" s="132" t="s">
        <v>609</v>
      </c>
      <c r="V788" s="132" t="s">
        <v>609</v>
      </c>
      <c r="W788" s="29">
        <v>58.911453999999992</v>
      </c>
      <c r="X788" s="25" t="s">
        <v>257</v>
      </c>
      <c r="Y788" s="126" t="s">
        <v>275</v>
      </c>
    </row>
    <row r="789" spans="1:25" ht="24">
      <c r="A789" s="209"/>
      <c r="B789" s="31" t="s">
        <v>848</v>
      </c>
      <c r="C789" s="153">
        <v>-69130</v>
      </c>
      <c r="D789" s="153">
        <v>6337.6</v>
      </c>
      <c r="E789" s="153">
        <v>-297.8</v>
      </c>
      <c r="F789" s="132" t="s">
        <v>609</v>
      </c>
      <c r="G789" s="132" t="s">
        <v>609</v>
      </c>
      <c r="H789" s="303"/>
      <c r="I789" s="304"/>
      <c r="J789" s="304"/>
      <c r="K789" s="304"/>
      <c r="L789" s="304"/>
      <c r="M789" s="305"/>
      <c r="N789" s="27">
        <v>26.36</v>
      </c>
      <c r="O789" s="27">
        <v>27.03</v>
      </c>
      <c r="P789" s="117">
        <f t="shared" si="151"/>
        <v>26.695</v>
      </c>
      <c r="Q789" s="117">
        <f t="shared" si="152"/>
        <v>0.67000000000000171</v>
      </c>
      <c r="R789" s="87" t="s">
        <v>706</v>
      </c>
      <c r="S789" s="35">
        <v>2.69E-9</v>
      </c>
      <c r="T789" s="35">
        <v>4.01E-9</v>
      </c>
      <c r="U789" s="132" t="s">
        <v>609</v>
      </c>
      <c r="V789" s="132" t="s">
        <v>609</v>
      </c>
      <c r="W789" s="29">
        <v>64.254682000000003</v>
      </c>
      <c r="X789" s="25" t="s">
        <v>104</v>
      </c>
      <c r="Y789" s="25" t="s">
        <v>849</v>
      </c>
    </row>
    <row r="790" spans="1:25">
      <c r="A790" s="33" t="s">
        <v>727</v>
      </c>
    </row>
    <row r="791" spans="1:25">
      <c r="A791" s="33" t="s">
        <v>136</v>
      </c>
    </row>
    <row r="792" spans="1:25">
      <c r="A792" s="33" t="s">
        <v>137</v>
      </c>
    </row>
    <row r="793" spans="1:25">
      <c r="A793" s="33" t="s">
        <v>138</v>
      </c>
    </row>
    <row r="794" spans="1:25">
      <c r="A794" s="33" t="s">
        <v>139</v>
      </c>
    </row>
    <row r="795" spans="1:25">
      <c r="A795" s="33" t="s">
        <v>140</v>
      </c>
    </row>
    <row r="796" spans="1:25">
      <c r="A796" s="33" t="s">
        <v>141</v>
      </c>
    </row>
    <row r="797" spans="1:25">
      <c r="A797" s="33" t="s">
        <v>142</v>
      </c>
    </row>
    <row r="798" spans="1:25">
      <c r="A798" s="33" t="s">
        <v>143</v>
      </c>
    </row>
    <row r="799" spans="1:25">
      <c r="A799" s="108" t="s">
        <v>145</v>
      </c>
    </row>
    <row r="801" spans="1:25" ht="30" customHeight="1">
      <c r="A801" s="232" t="s">
        <v>2</v>
      </c>
      <c r="B801" s="236" t="s">
        <v>3</v>
      </c>
      <c r="C801" s="236" t="s">
        <v>4</v>
      </c>
      <c r="D801" s="232"/>
      <c r="E801" s="232"/>
      <c r="F801" s="237" t="s">
        <v>5</v>
      </c>
      <c r="G801" s="237"/>
      <c r="H801" s="238" t="s">
        <v>6</v>
      </c>
      <c r="I801" s="238"/>
      <c r="J801" s="238"/>
      <c r="K801" s="238"/>
      <c r="L801" s="238"/>
      <c r="M801" s="238"/>
      <c r="N801" s="232"/>
      <c r="O801" s="232"/>
      <c r="P801" s="232"/>
      <c r="Q801" s="239" t="s">
        <v>7</v>
      </c>
      <c r="R801" s="236" t="s">
        <v>8</v>
      </c>
      <c r="S801" s="259" t="s">
        <v>9</v>
      </c>
      <c r="T801" s="260"/>
      <c r="U801" s="260"/>
      <c r="V801" s="260"/>
      <c r="W801" s="260"/>
      <c r="X801" s="236" t="s">
        <v>10</v>
      </c>
      <c r="Y801" s="236" t="s">
        <v>11</v>
      </c>
    </row>
    <row r="802" spans="1:25" ht="15" thickBot="1">
      <c r="A802" s="235"/>
      <c r="B802" s="235"/>
      <c r="C802" s="109" t="s">
        <v>12</v>
      </c>
      <c r="D802" s="109" t="s">
        <v>13</v>
      </c>
      <c r="E802" s="109" t="s">
        <v>14</v>
      </c>
      <c r="F802" s="110" t="s">
        <v>15</v>
      </c>
      <c r="G802" s="110" t="s">
        <v>16</v>
      </c>
      <c r="H802" s="111" t="s">
        <v>17</v>
      </c>
      <c r="I802" s="111" t="s">
        <v>18</v>
      </c>
      <c r="J802" s="111" t="s">
        <v>19</v>
      </c>
      <c r="K802" s="111" t="s">
        <v>20</v>
      </c>
      <c r="L802" s="111" t="s">
        <v>21</v>
      </c>
      <c r="M802" s="111" t="s">
        <v>22</v>
      </c>
      <c r="N802" s="112" t="s">
        <v>23</v>
      </c>
      <c r="O802" s="112" t="s">
        <v>24</v>
      </c>
      <c r="P802" s="112" t="s">
        <v>25</v>
      </c>
      <c r="Q802" s="240"/>
      <c r="R802" s="235"/>
      <c r="S802" s="113" t="s">
        <v>26</v>
      </c>
      <c r="T802" s="113" t="s">
        <v>27</v>
      </c>
      <c r="U802" s="113" t="s">
        <v>28</v>
      </c>
      <c r="V802" s="113" t="s">
        <v>29</v>
      </c>
      <c r="W802" s="16" t="s">
        <v>30</v>
      </c>
      <c r="X802" s="235"/>
      <c r="Y802" s="235"/>
    </row>
    <row r="803" spans="1:25" s="103" customFormat="1" ht="14.25" customHeight="1" thickTop="1">
      <c r="A803" s="306" t="s">
        <v>850</v>
      </c>
      <c r="B803" s="154" t="s">
        <v>817</v>
      </c>
      <c r="C803" s="155">
        <v>6339.3</v>
      </c>
      <c r="D803" s="155">
        <v>-69131.5</v>
      </c>
      <c r="E803" s="155">
        <v>-297.89999999999998</v>
      </c>
      <c r="F803" s="156" t="s">
        <v>609</v>
      </c>
      <c r="G803" s="156" t="s">
        <v>609</v>
      </c>
      <c r="H803" s="307"/>
      <c r="I803" s="308"/>
      <c r="J803" s="308"/>
      <c r="K803" s="308"/>
      <c r="L803" s="308"/>
      <c r="M803" s="309"/>
      <c r="N803" s="157">
        <v>28.2</v>
      </c>
      <c r="O803" s="157">
        <v>30</v>
      </c>
      <c r="P803" s="158">
        <f t="shared" ref="P803:P824" si="156">(N803+O803)/2</f>
        <v>29.1</v>
      </c>
      <c r="Q803" s="158">
        <f t="shared" ref="Q803:Q824" si="157">O803-N803</f>
        <v>1.8000000000000007</v>
      </c>
      <c r="R803" s="159" t="s">
        <v>706</v>
      </c>
      <c r="S803" s="160">
        <v>1.04E-8</v>
      </c>
      <c r="T803" s="156">
        <f t="shared" ref="T803:T824" si="158">S803/Q803</f>
        <v>5.7777777777777755E-9</v>
      </c>
      <c r="U803" s="156" t="s">
        <v>609</v>
      </c>
      <c r="V803" s="156" t="s">
        <v>609</v>
      </c>
      <c r="W803" s="161">
        <v>53.416326530612253</v>
      </c>
      <c r="X803" s="156" t="s">
        <v>394</v>
      </c>
      <c r="Y803" s="156" t="s">
        <v>609</v>
      </c>
    </row>
    <row r="804" spans="1:25" s="103" customFormat="1">
      <c r="A804" s="222"/>
      <c r="B804" s="25" t="s">
        <v>818</v>
      </c>
      <c r="C804" s="47">
        <v>6339.3</v>
      </c>
      <c r="D804" s="47">
        <v>-69131.5</v>
      </c>
      <c r="E804" s="47">
        <v>-297.89999999999998</v>
      </c>
      <c r="F804" s="132" t="s">
        <v>609</v>
      </c>
      <c r="G804" s="132" t="s">
        <v>609</v>
      </c>
      <c r="H804" s="310"/>
      <c r="I804" s="311"/>
      <c r="J804" s="311"/>
      <c r="K804" s="311"/>
      <c r="L804" s="311"/>
      <c r="M804" s="312"/>
      <c r="N804" s="77">
        <v>28.2</v>
      </c>
      <c r="O804" s="77">
        <v>28.87</v>
      </c>
      <c r="P804" s="117">
        <f t="shared" si="156"/>
        <v>28.535</v>
      </c>
      <c r="Q804" s="117">
        <f t="shared" si="157"/>
        <v>0.67000000000000171</v>
      </c>
      <c r="R804" s="87" t="s">
        <v>706</v>
      </c>
      <c r="S804" s="81">
        <v>7.0500000000000003E-9</v>
      </c>
      <c r="T804" s="132">
        <f t="shared" si="158"/>
        <v>1.0522388059701466E-8</v>
      </c>
      <c r="U804" s="132" t="s">
        <v>609</v>
      </c>
      <c r="V804" s="132" t="s">
        <v>609</v>
      </c>
      <c r="W804" s="75">
        <v>53.416326530612253</v>
      </c>
      <c r="X804" s="132" t="s">
        <v>394</v>
      </c>
      <c r="Y804" s="132" t="s">
        <v>609</v>
      </c>
    </row>
    <row r="805" spans="1:25" s="103" customFormat="1">
      <c r="A805" s="222"/>
      <c r="B805" s="25" t="s">
        <v>819</v>
      </c>
      <c r="C805" s="47">
        <v>6339.3</v>
      </c>
      <c r="D805" s="47">
        <v>-69131.5</v>
      </c>
      <c r="E805" s="47">
        <v>-297.89999999999998</v>
      </c>
      <c r="F805" s="132" t="s">
        <v>609</v>
      </c>
      <c r="G805" s="132" t="s">
        <v>609</v>
      </c>
      <c r="H805" s="310"/>
      <c r="I805" s="311"/>
      <c r="J805" s="311"/>
      <c r="K805" s="311"/>
      <c r="L805" s="311"/>
      <c r="M805" s="312"/>
      <c r="N805" s="77">
        <v>24.2</v>
      </c>
      <c r="O805" s="77">
        <v>24.87</v>
      </c>
      <c r="P805" s="117">
        <f t="shared" si="156"/>
        <v>24.535</v>
      </c>
      <c r="Q805" s="117">
        <f t="shared" si="157"/>
        <v>0.67000000000000171</v>
      </c>
      <c r="R805" s="87" t="s">
        <v>706</v>
      </c>
      <c r="S805" s="81">
        <v>2.28E-9</v>
      </c>
      <c r="T805" s="132">
        <f t="shared" si="158"/>
        <v>3.4029850746268569E-9</v>
      </c>
      <c r="U805" s="132" t="s">
        <v>609</v>
      </c>
      <c r="V805" s="132" t="s">
        <v>609</v>
      </c>
      <c r="W805" s="75">
        <v>53.416326530612253</v>
      </c>
      <c r="X805" s="132" t="s">
        <v>394</v>
      </c>
      <c r="Y805" s="132" t="s">
        <v>609</v>
      </c>
    </row>
    <row r="806" spans="1:25" s="103" customFormat="1">
      <c r="A806" s="222"/>
      <c r="B806" s="25" t="s">
        <v>820</v>
      </c>
      <c r="C806" s="47">
        <v>6339.3</v>
      </c>
      <c r="D806" s="47">
        <v>-69131.5</v>
      </c>
      <c r="E806" s="47">
        <v>-297.89999999999998</v>
      </c>
      <c r="F806" s="132" t="s">
        <v>609</v>
      </c>
      <c r="G806" s="132" t="s">
        <v>609</v>
      </c>
      <c r="H806" s="310"/>
      <c r="I806" s="311"/>
      <c r="J806" s="311"/>
      <c r="K806" s="311"/>
      <c r="L806" s="311"/>
      <c r="M806" s="312"/>
      <c r="N806" s="77">
        <v>23.2</v>
      </c>
      <c r="O806" s="77">
        <v>23.87</v>
      </c>
      <c r="P806" s="117">
        <f t="shared" si="156"/>
        <v>23.535</v>
      </c>
      <c r="Q806" s="117">
        <f t="shared" si="157"/>
        <v>0.67000000000000171</v>
      </c>
      <c r="R806" s="87" t="s">
        <v>706</v>
      </c>
      <c r="S806" s="81">
        <v>1.1599999999999999E-9</v>
      </c>
      <c r="T806" s="132">
        <f t="shared" si="158"/>
        <v>1.731343283582085E-9</v>
      </c>
      <c r="U806" s="132" t="s">
        <v>609</v>
      </c>
      <c r="V806" s="132" t="s">
        <v>609</v>
      </c>
      <c r="W806" s="75">
        <v>53.416326530612253</v>
      </c>
      <c r="X806" s="132" t="s">
        <v>394</v>
      </c>
      <c r="Y806" s="132" t="s">
        <v>609</v>
      </c>
    </row>
    <row r="807" spans="1:25" s="103" customFormat="1">
      <c r="A807" s="222"/>
      <c r="B807" s="25" t="s">
        <v>841</v>
      </c>
      <c r="C807" s="47">
        <v>6339.3</v>
      </c>
      <c r="D807" s="47">
        <v>-69131.5</v>
      </c>
      <c r="E807" s="47">
        <v>-297.89999999999998</v>
      </c>
      <c r="F807" s="132" t="s">
        <v>609</v>
      </c>
      <c r="G807" s="132" t="s">
        <v>609</v>
      </c>
      <c r="H807" s="310"/>
      <c r="I807" s="311"/>
      <c r="J807" s="311"/>
      <c r="K807" s="311"/>
      <c r="L807" s="311"/>
      <c r="M807" s="312"/>
      <c r="N807" s="77">
        <v>21</v>
      </c>
      <c r="O807" s="77">
        <v>21.67</v>
      </c>
      <c r="P807" s="117">
        <f t="shared" si="156"/>
        <v>21.335000000000001</v>
      </c>
      <c r="Q807" s="117">
        <f t="shared" si="157"/>
        <v>0.67000000000000171</v>
      </c>
      <c r="R807" s="87" t="s">
        <v>706</v>
      </c>
      <c r="S807" s="81">
        <v>5.8100000000000004E-9</v>
      </c>
      <c r="T807" s="132">
        <f t="shared" si="158"/>
        <v>8.6716417910447539E-9</v>
      </c>
      <c r="U807" s="132" t="s">
        <v>609</v>
      </c>
      <c r="V807" s="132" t="s">
        <v>609</v>
      </c>
      <c r="W807" s="75">
        <v>53.416326530612253</v>
      </c>
      <c r="X807" s="132" t="s">
        <v>394</v>
      </c>
      <c r="Y807" s="132" t="s">
        <v>609</v>
      </c>
    </row>
    <row r="808" spans="1:25" s="103" customFormat="1">
      <c r="A808" s="222"/>
      <c r="B808" s="25" t="s">
        <v>821</v>
      </c>
      <c r="C808" s="47">
        <v>6339.3</v>
      </c>
      <c r="D808" s="47">
        <v>-69131.5</v>
      </c>
      <c r="E808" s="47">
        <v>-297.89999999999998</v>
      </c>
      <c r="F808" s="132" t="s">
        <v>609</v>
      </c>
      <c r="G808" s="132" t="s">
        <v>609</v>
      </c>
      <c r="H808" s="310"/>
      <c r="I808" s="311"/>
      <c r="J808" s="311"/>
      <c r="K808" s="311"/>
      <c r="L808" s="311"/>
      <c r="M808" s="312"/>
      <c r="N808" s="77">
        <v>16.600000000000001</v>
      </c>
      <c r="O808" s="77">
        <v>17.27</v>
      </c>
      <c r="P808" s="117">
        <f t="shared" si="156"/>
        <v>16.935000000000002</v>
      </c>
      <c r="Q808" s="117">
        <f t="shared" si="157"/>
        <v>0.66999999999999815</v>
      </c>
      <c r="R808" s="87" t="s">
        <v>706</v>
      </c>
      <c r="S808" s="81">
        <v>2.5099999999999998E-9</v>
      </c>
      <c r="T808" s="132">
        <f t="shared" si="158"/>
        <v>3.7462686567164283E-9</v>
      </c>
      <c r="U808" s="132" t="s">
        <v>609</v>
      </c>
      <c r="V808" s="132" t="s">
        <v>609</v>
      </c>
      <c r="W808" s="75">
        <v>50.24285714285719</v>
      </c>
      <c r="X808" s="132" t="s">
        <v>394</v>
      </c>
      <c r="Y808" s="132" t="s">
        <v>609</v>
      </c>
    </row>
    <row r="809" spans="1:25" s="103" customFormat="1">
      <c r="A809" s="222"/>
      <c r="B809" s="25" t="s">
        <v>822</v>
      </c>
      <c r="C809" s="47">
        <v>6339.3</v>
      </c>
      <c r="D809" s="47">
        <v>-69131.5</v>
      </c>
      <c r="E809" s="47">
        <v>-297.89999999999998</v>
      </c>
      <c r="F809" s="132" t="s">
        <v>609</v>
      </c>
      <c r="G809" s="132" t="s">
        <v>609</v>
      </c>
      <c r="H809" s="310"/>
      <c r="I809" s="311"/>
      <c r="J809" s="311"/>
      <c r="K809" s="311"/>
      <c r="L809" s="311"/>
      <c r="M809" s="312"/>
      <c r="N809" s="77">
        <v>16.8</v>
      </c>
      <c r="O809" s="77">
        <v>17.47</v>
      </c>
      <c r="P809" s="117">
        <f t="shared" si="156"/>
        <v>17.134999999999998</v>
      </c>
      <c r="Q809" s="117">
        <f t="shared" si="157"/>
        <v>0.66999999999999815</v>
      </c>
      <c r="R809" s="87" t="s">
        <v>706</v>
      </c>
      <c r="S809" s="81">
        <v>5.6500000000000001E-9</v>
      </c>
      <c r="T809" s="132">
        <f t="shared" si="158"/>
        <v>8.4328358208955458E-9</v>
      </c>
      <c r="U809" s="132" t="s">
        <v>609</v>
      </c>
      <c r="V809" s="132" t="s">
        <v>609</v>
      </c>
      <c r="W809" s="75">
        <v>50.24285714285719</v>
      </c>
      <c r="X809" s="132" t="s">
        <v>394</v>
      </c>
      <c r="Y809" s="132" t="s">
        <v>609</v>
      </c>
    </row>
    <row r="810" spans="1:25" s="103" customFormat="1">
      <c r="A810" s="222"/>
      <c r="B810" s="25" t="s">
        <v>825</v>
      </c>
      <c r="C810" s="47">
        <v>6339.3</v>
      </c>
      <c r="D810" s="47">
        <v>-69131.5</v>
      </c>
      <c r="E810" s="47">
        <v>-297.89999999999998</v>
      </c>
      <c r="F810" s="132" t="s">
        <v>609</v>
      </c>
      <c r="G810" s="132" t="s">
        <v>609</v>
      </c>
      <c r="H810" s="310"/>
      <c r="I810" s="311"/>
      <c r="J810" s="311"/>
      <c r="K810" s="311"/>
      <c r="L810" s="311"/>
      <c r="M810" s="312"/>
      <c r="N810" s="77">
        <v>12.5</v>
      </c>
      <c r="O810" s="77">
        <v>13.17</v>
      </c>
      <c r="P810" s="117">
        <f t="shared" si="156"/>
        <v>12.835000000000001</v>
      </c>
      <c r="Q810" s="117">
        <f t="shared" si="157"/>
        <v>0.66999999999999993</v>
      </c>
      <c r="R810" s="87" t="s">
        <v>706</v>
      </c>
      <c r="S810" s="81">
        <v>2.8999999999999999E-9</v>
      </c>
      <c r="T810" s="132">
        <f t="shared" si="158"/>
        <v>4.3283582089552244E-9</v>
      </c>
      <c r="U810" s="132" t="s">
        <v>609</v>
      </c>
      <c r="V810" s="132" t="s">
        <v>609</v>
      </c>
      <c r="W810" s="75">
        <v>43.497959183673515</v>
      </c>
      <c r="X810" s="132" t="s">
        <v>394</v>
      </c>
      <c r="Y810" s="132" t="s">
        <v>609</v>
      </c>
    </row>
    <row r="811" spans="1:25" s="103" customFormat="1">
      <c r="A811" s="222"/>
      <c r="B811" s="25" t="s">
        <v>826</v>
      </c>
      <c r="C811" s="47">
        <v>6339.3</v>
      </c>
      <c r="D811" s="47">
        <v>-69131.5</v>
      </c>
      <c r="E811" s="47">
        <v>-297.89999999999998</v>
      </c>
      <c r="F811" s="132" t="s">
        <v>609</v>
      </c>
      <c r="G811" s="132" t="s">
        <v>609</v>
      </c>
      <c r="H811" s="310"/>
      <c r="I811" s="311"/>
      <c r="J811" s="311"/>
      <c r="K811" s="311"/>
      <c r="L811" s="311"/>
      <c r="M811" s="312"/>
      <c r="N811" s="77">
        <v>12.9</v>
      </c>
      <c r="O811" s="77">
        <v>13.57</v>
      </c>
      <c r="P811" s="117">
        <f t="shared" si="156"/>
        <v>13.234999999999999</v>
      </c>
      <c r="Q811" s="117">
        <f t="shared" si="157"/>
        <v>0.66999999999999993</v>
      </c>
      <c r="R811" s="87" t="s">
        <v>706</v>
      </c>
      <c r="S811" s="81">
        <v>1.4499999999999999E-7</v>
      </c>
      <c r="T811" s="132">
        <f t="shared" si="158"/>
        <v>2.1641791044776119E-7</v>
      </c>
      <c r="U811" s="132" t="s">
        <v>609</v>
      </c>
      <c r="V811" s="132" t="s">
        <v>609</v>
      </c>
      <c r="W811" s="75">
        <v>43.497959183673515</v>
      </c>
      <c r="X811" s="132" t="s">
        <v>394</v>
      </c>
      <c r="Y811" s="132" t="s">
        <v>609</v>
      </c>
    </row>
    <row r="812" spans="1:25" s="103" customFormat="1">
      <c r="A812" s="222"/>
      <c r="B812" s="25" t="s">
        <v>827</v>
      </c>
      <c r="C812" s="47">
        <v>6339.3</v>
      </c>
      <c r="D812" s="47">
        <v>-69131.5</v>
      </c>
      <c r="E812" s="47">
        <v>-297.89999999999998</v>
      </c>
      <c r="F812" s="132" t="s">
        <v>609</v>
      </c>
      <c r="G812" s="132" t="s">
        <v>609</v>
      </c>
      <c r="H812" s="310"/>
      <c r="I812" s="311"/>
      <c r="J812" s="311"/>
      <c r="K812" s="311"/>
      <c r="L812" s="311"/>
      <c r="M812" s="312"/>
      <c r="N812" s="77">
        <v>13.2</v>
      </c>
      <c r="O812" s="77">
        <v>13.87</v>
      </c>
      <c r="P812" s="117">
        <f t="shared" si="156"/>
        <v>13.535</v>
      </c>
      <c r="Q812" s="117">
        <f t="shared" si="157"/>
        <v>0.66999999999999993</v>
      </c>
      <c r="R812" s="87" t="s">
        <v>706</v>
      </c>
      <c r="S812" s="81">
        <v>1.4499999999999999E-7</v>
      </c>
      <c r="T812" s="132">
        <f t="shared" si="158"/>
        <v>2.1641791044776119E-7</v>
      </c>
      <c r="U812" s="132" t="s">
        <v>609</v>
      </c>
      <c r="V812" s="132" t="s">
        <v>609</v>
      </c>
      <c r="W812" s="75">
        <v>43.497959183673515</v>
      </c>
      <c r="X812" s="132" t="s">
        <v>394</v>
      </c>
      <c r="Y812" s="132" t="s">
        <v>609</v>
      </c>
    </row>
    <row r="813" spans="1:25" s="103" customFormat="1">
      <c r="A813" s="222"/>
      <c r="B813" s="25" t="s">
        <v>828</v>
      </c>
      <c r="C813" s="47">
        <v>6339.3</v>
      </c>
      <c r="D813" s="47">
        <v>-69131.5</v>
      </c>
      <c r="E813" s="47">
        <v>-297.89999999999998</v>
      </c>
      <c r="F813" s="132" t="s">
        <v>609</v>
      </c>
      <c r="G813" s="132" t="s">
        <v>609</v>
      </c>
      <c r="H813" s="310"/>
      <c r="I813" s="311"/>
      <c r="J813" s="311"/>
      <c r="K813" s="311"/>
      <c r="L813" s="311"/>
      <c r="M813" s="312"/>
      <c r="N813" s="77">
        <v>13.2</v>
      </c>
      <c r="O813" s="77">
        <v>30</v>
      </c>
      <c r="P813" s="117">
        <f t="shared" si="156"/>
        <v>21.6</v>
      </c>
      <c r="Q813" s="117">
        <f t="shared" si="157"/>
        <v>16.8</v>
      </c>
      <c r="R813" s="87" t="s">
        <v>706</v>
      </c>
      <c r="S813" s="81">
        <v>3.7E-7</v>
      </c>
      <c r="T813" s="132">
        <f t="shared" si="158"/>
        <v>2.2023809523809523E-8</v>
      </c>
      <c r="U813" s="132" t="s">
        <v>609</v>
      </c>
      <c r="V813" s="132" t="s">
        <v>609</v>
      </c>
      <c r="W813" s="75">
        <v>53.416326530612253</v>
      </c>
      <c r="X813" s="132" t="s">
        <v>394</v>
      </c>
      <c r="Y813" s="132" t="s">
        <v>609</v>
      </c>
    </row>
    <row r="814" spans="1:25" s="103" customFormat="1">
      <c r="A814" s="222"/>
      <c r="B814" s="25" t="s">
        <v>851</v>
      </c>
      <c r="C814" s="47">
        <v>6339.3</v>
      </c>
      <c r="D814" s="47">
        <v>-69131.5</v>
      </c>
      <c r="E814" s="47">
        <v>-297.89999999999998</v>
      </c>
      <c r="F814" s="132" t="s">
        <v>609</v>
      </c>
      <c r="G814" s="132" t="s">
        <v>609</v>
      </c>
      <c r="H814" s="310"/>
      <c r="I814" s="311"/>
      <c r="J814" s="311"/>
      <c r="K814" s="311"/>
      <c r="L814" s="311"/>
      <c r="M814" s="312"/>
      <c r="N814" s="77">
        <v>14.5</v>
      </c>
      <c r="O814" s="77">
        <v>30</v>
      </c>
      <c r="P814" s="117">
        <f t="shared" si="156"/>
        <v>22.25</v>
      </c>
      <c r="Q814" s="117">
        <f t="shared" si="157"/>
        <v>15.5</v>
      </c>
      <c r="R814" s="87" t="s">
        <v>706</v>
      </c>
      <c r="S814" s="81">
        <v>5.3400000000000002E-8</v>
      </c>
      <c r="T814" s="132">
        <f t="shared" si="158"/>
        <v>3.4451612903225809E-9</v>
      </c>
      <c r="U814" s="132" t="s">
        <v>609</v>
      </c>
      <c r="V814" s="132" t="s">
        <v>609</v>
      </c>
      <c r="W814" s="75">
        <v>53.416326530612253</v>
      </c>
      <c r="X814" s="132" t="s">
        <v>394</v>
      </c>
      <c r="Y814" s="132" t="s">
        <v>609</v>
      </c>
    </row>
    <row r="815" spans="1:25" s="103" customFormat="1">
      <c r="A815" s="222"/>
      <c r="B815" s="25" t="s">
        <v>830</v>
      </c>
      <c r="C815" s="47">
        <v>6339.3</v>
      </c>
      <c r="D815" s="47">
        <v>-69131.5</v>
      </c>
      <c r="E815" s="47">
        <v>-297.89999999999998</v>
      </c>
      <c r="F815" s="132" t="s">
        <v>609</v>
      </c>
      <c r="G815" s="132" t="s">
        <v>609</v>
      </c>
      <c r="H815" s="310"/>
      <c r="I815" s="311"/>
      <c r="J815" s="311"/>
      <c r="K815" s="311"/>
      <c r="L815" s="311"/>
      <c r="M815" s="312"/>
      <c r="N815" s="77">
        <v>11.25</v>
      </c>
      <c r="O815" s="77">
        <v>11.92</v>
      </c>
      <c r="P815" s="117">
        <f t="shared" si="156"/>
        <v>11.585000000000001</v>
      </c>
      <c r="Q815" s="117">
        <f t="shared" si="157"/>
        <v>0.66999999999999993</v>
      </c>
      <c r="R815" s="87" t="s">
        <v>706</v>
      </c>
      <c r="S815" s="81">
        <v>2.6200000000000001E-9</v>
      </c>
      <c r="T815" s="132">
        <f t="shared" si="158"/>
        <v>3.9104477611940305E-9</v>
      </c>
      <c r="U815" s="132" t="s">
        <v>609</v>
      </c>
      <c r="V815" s="132" t="s">
        <v>609</v>
      </c>
      <c r="W815" s="75">
        <v>41.865306122448999</v>
      </c>
      <c r="X815" s="132" t="s">
        <v>394</v>
      </c>
      <c r="Y815" s="132" t="s">
        <v>609</v>
      </c>
    </row>
    <row r="816" spans="1:25" s="103" customFormat="1">
      <c r="A816" s="222"/>
      <c r="B816" s="25" t="s">
        <v>831</v>
      </c>
      <c r="C816" s="47">
        <v>6339.3</v>
      </c>
      <c r="D816" s="47">
        <v>-69131.5</v>
      </c>
      <c r="E816" s="47">
        <v>-297.89999999999998</v>
      </c>
      <c r="F816" s="132" t="s">
        <v>609</v>
      </c>
      <c r="G816" s="132" t="s">
        <v>609</v>
      </c>
      <c r="H816" s="310"/>
      <c r="I816" s="311"/>
      <c r="J816" s="311"/>
      <c r="K816" s="311"/>
      <c r="L816" s="311"/>
      <c r="M816" s="312"/>
      <c r="N816" s="77">
        <v>10.3</v>
      </c>
      <c r="O816" s="77">
        <v>10.97</v>
      </c>
      <c r="P816" s="117">
        <f t="shared" si="156"/>
        <v>10.635000000000002</v>
      </c>
      <c r="Q816" s="117">
        <f t="shared" si="157"/>
        <v>0.66999999999999993</v>
      </c>
      <c r="R816" s="87" t="s">
        <v>706</v>
      </c>
      <c r="S816" s="81">
        <v>2.0200000000000001E-9</v>
      </c>
      <c r="T816" s="132">
        <f t="shared" si="158"/>
        <v>3.0149253731343287E-9</v>
      </c>
      <c r="U816" s="132" t="s">
        <v>609</v>
      </c>
      <c r="V816" s="132" t="s">
        <v>609</v>
      </c>
      <c r="W816" s="75">
        <v>41.865306122448999</v>
      </c>
      <c r="X816" s="132" t="s">
        <v>394</v>
      </c>
      <c r="Y816" s="132" t="s">
        <v>609</v>
      </c>
    </row>
    <row r="817" spans="1:25" s="103" customFormat="1" ht="24">
      <c r="A817" s="222"/>
      <c r="B817" s="31" t="s">
        <v>852</v>
      </c>
      <c r="C817" s="47">
        <v>6339.3</v>
      </c>
      <c r="D817" s="47">
        <v>-69131.5</v>
      </c>
      <c r="E817" s="47">
        <v>-297.89999999999998</v>
      </c>
      <c r="F817" s="132" t="s">
        <v>609</v>
      </c>
      <c r="G817" s="132" t="s">
        <v>609</v>
      </c>
      <c r="H817" s="310"/>
      <c r="I817" s="311"/>
      <c r="J817" s="311"/>
      <c r="K817" s="311"/>
      <c r="L817" s="311"/>
      <c r="M817" s="312"/>
      <c r="N817" s="77">
        <v>28.2</v>
      </c>
      <c r="O817" s="77">
        <v>28.87</v>
      </c>
      <c r="P817" s="77">
        <f t="shared" si="156"/>
        <v>28.535</v>
      </c>
      <c r="Q817" s="77">
        <f t="shared" si="157"/>
        <v>0.67000000000000171</v>
      </c>
      <c r="R817" s="87" t="s">
        <v>706</v>
      </c>
      <c r="S817" s="81">
        <v>3.2700000000000002E-8</v>
      </c>
      <c r="T817" s="132">
        <f t="shared" si="158"/>
        <v>4.8805970149253608E-8</v>
      </c>
      <c r="U817" s="132" t="s">
        <v>609</v>
      </c>
      <c r="V817" s="132" t="s">
        <v>609</v>
      </c>
      <c r="W817" s="75">
        <v>53.416326530612253</v>
      </c>
      <c r="X817" s="132" t="s">
        <v>257</v>
      </c>
      <c r="Y817" s="132" t="s">
        <v>595</v>
      </c>
    </row>
    <row r="818" spans="1:25" s="103" customFormat="1" ht="24">
      <c r="A818" s="222"/>
      <c r="B818" s="31" t="s">
        <v>853</v>
      </c>
      <c r="C818" s="47">
        <v>6339.3</v>
      </c>
      <c r="D818" s="47">
        <v>-69131.5</v>
      </c>
      <c r="E818" s="47">
        <v>-297.89999999999998</v>
      </c>
      <c r="F818" s="132" t="s">
        <v>609</v>
      </c>
      <c r="G818" s="132" t="s">
        <v>609</v>
      </c>
      <c r="H818" s="310"/>
      <c r="I818" s="311"/>
      <c r="J818" s="311"/>
      <c r="K818" s="311"/>
      <c r="L818" s="311"/>
      <c r="M818" s="312"/>
      <c r="N818" s="77">
        <v>28.2</v>
      </c>
      <c r="O818" s="77">
        <v>28.87</v>
      </c>
      <c r="P818" s="77">
        <f t="shared" si="156"/>
        <v>28.535</v>
      </c>
      <c r="Q818" s="77">
        <f t="shared" si="157"/>
        <v>0.67000000000000171</v>
      </c>
      <c r="R818" s="87" t="s">
        <v>706</v>
      </c>
      <c r="S818" s="81">
        <v>3.9500000000000003E-8</v>
      </c>
      <c r="T818" s="132">
        <f t="shared" si="158"/>
        <v>5.8955223880596868E-8</v>
      </c>
      <c r="U818" s="132" t="s">
        <v>609</v>
      </c>
      <c r="V818" s="132" t="s">
        <v>609</v>
      </c>
      <c r="W818" s="75">
        <v>53.416326530612253</v>
      </c>
      <c r="X818" s="132" t="s">
        <v>257</v>
      </c>
      <c r="Y818" s="132" t="s">
        <v>577</v>
      </c>
    </row>
    <row r="819" spans="1:25" s="103" customFormat="1" ht="24">
      <c r="A819" s="222"/>
      <c r="B819" s="31" t="s">
        <v>854</v>
      </c>
      <c r="C819" s="47">
        <v>6339.3</v>
      </c>
      <c r="D819" s="47">
        <v>-69131.5</v>
      </c>
      <c r="E819" s="47">
        <v>-297.89999999999998</v>
      </c>
      <c r="F819" s="132" t="s">
        <v>609</v>
      </c>
      <c r="G819" s="132" t="s">
        <v>609</v>
      </c>
      <c r="H819" s="310"/>
      <c r="I819" s="311"/>
      <c r="J819" s="311"/>
      <c r="K819" s="311"/>
      <c r="L819" s="311"/>
      <c r="M819" s="312"/>
      <c r="N819" s="77">
        <v>16.600000000000001</v>
      </c>
      <c r="O819" s="77">
        <v>17.27</v>
      </c>
      <c r="P819" s="77">
        <f t="shared" si="156"/>
        <v>16.935000000000002</v>
      </c>
      <c r="Q819" s="77">
        <f t="shared" si="157"/>
        <v>0.66999999999999815</v>
      </c>
      <c r="R819" s="87" t="s">
        <v>706</v>
      </c>
      <c r="S819" s="81">
        <v>1.2100000000000001E-8</v>
      </c>
      <c r="T819" s="132">
        <f t="shared" si="158"/>
        <v>1.8059701492537365E-8</v>
      </c>
      <c r="U819" s="132" t="s">
        <v>609</v>
      </c>
      <c r="V819" s="132" t="s">
        <v>609</v>
      </c>
      <c r="W819" s="75">
        <v>50.24285714285719</v>
      </c>
      <c r="X819" s="132" t="s">
        <v>257</v>
      </c>
      <c r="Y819" s="132" t="s">
        <v>595</v>
      </c>
    </row>
    <row r="820" spans="1:25" s="103" customFormat="1" ht="24">
      <c r="A820" s="222"/>
      <c r="B820" s="31" t="s">
        <v>854</v>
      </c>
      <c r="C820" s="47">
        <v>6339.3</v>
      </c>
      <c r="D820" s="47">
        <v>-69131.5</v>
      </c>
      <c r="E820" s="47">
        <v>-297.89999999999998</v>
      </c>
      <c r="F820" s="132" t="s">
        <v>609</v>
      </c>
      <c r="G820" s="132" t="s">
        <v>609</v>
      </c>
      <c r="H820" s="310"/>
      <c r="I820" s="311"/>
      <c r="J820" s="311"/>
      <c r="K820" s="311"/>
      <c r="L820" s="311"/>
      <c r="M820" s="312"/>
      <c r="N820" s="77">
        <v>16.600000000000001</v>
      </c>
      <c r="O820" s="77">
        <v>17.27</v>
      </c>
      <c r="P820" s="77">
        <f t="shared" si="156"/>
        <v>16.935000000000002</v>
      </c>
      <c r="Q820" s="77">
        <f t="shared" si="157"/>
        <v>0.66999999999999815</v>
      </c>
      <c r="R820" s="87" t="s">
        <v>706</v>
      </c>
      <c r="S820" s="81">
        <v>2.3199999999999999E-8</v>
      </c>
      <c r="T820" s="132">
        <f t="shared" si="158"/>
        <v>3.4626865671641888E-8</v>
      </c>
      <c r="U820" s="132" t="s">
        <v>609</v>
      </c>
      <c r="V820" s="132" t="s">
        <v>609</v>
      </c>
      <c r="W820" s="75">
        <v>50.24285714285719</v>
      </c>
      <c r="X820" s="132" t="s">
        <v>257</v>
      </c>
      <c r="Y820" s="132" t="s">
        <v>577</v>
      </c>
    </row>
    <row r="821" spans="1:25" s="103" customFormat="1" ht="24">
      <c r="A821" s="222"/>
      <c r="B821" s="31" t="s">
        <v>855</v>
      </c>
      <c r="C821" s="47">
        <v>6339.3</v>
      </c>
      <c r="D821" s="47">
        <v>-69131.5</v>
      </c>
      <c r="E821" s="47">
        <v>-297.89999999999998</v>
      </c>
      <c r="F821" s="132" t="s">
        <v>609</v>
      </c>
      <c r="G821" s="132" t="s">
        <v>609</v>
      </c>
      <c r="H821" s="310"/>
      <c r="I821" s="311"/>
      <c r="J821" s="311"/>
      <c r="K821" s="311"/>
      <c r="L821" s="311"/>
      <c r="M821" s="312"/>
      <c r="N821" s="77">
        <v>13.2</v>
      </c>
      <c r="O821" s="77">
        <v>13.87</v>
      </c>
      <c r="P821" s="77">
        <f t="shared" si="156"/>
        <v>13.535</v>
      </c>
      <c r="Q821" s="77">
        <f t="shared" si="157"/>
        <v>0.66999999999999993</v>
      </c>
      <c r="R821" s="87" t="s">
        <v>706</v>
      </c>
      <c r="S821" s="81">
        <v>6.61E-7</v>
      </c>
      <c r="T821" s="132">
        <f t="shared" si="158"/>
        <v>9.865671641791046E-7</v>
      </c>
      <c r="U821" s="132" t="s">
        <v>609</v>
      </c>
      <c r="V821" s="132" t="s">
        <v>609</v>
      </c>
      <c r="W821" s="75">
        <v>43.497959183673515</v>
      </c>
      <c r="X821" s="132" t="s">
        <v>257</v>
      </c>
      <c r="Y821" s="132" t="s">
        <v>595</v>
      </c>
    </row>
    <row r="822" spans="1:25" s="103" customFormat="1" ht="24">
      <c r="A822" s="222"/>
      <c r="B822" s="31" t="s">
        <v>855</v>
      </c>
      <c r="C822" s="47">
        <v>6339.3</v>
      </c>
      <c r="D822" s="47">
        <v>-69131.5</v>
      </c>
      <c r="E822" s="47">
        <v>-297.89999999999998</v>
      </c>
      <c r="F822" s="132" t="s">
        <v>609</v>
      </c>
      <c r="G822" s="132" t="s">
        <v>609</v>
      </c>
      <c r="H822" s="310"/>
      <c r="I822" s="311"/>
      <c r="J822" s="311"/>
      <c r="K822" s="311"/>
      <c r="L822" s="311"/>
      <c r="M822" s="312"/>
      <c r="N822" s="77">
        <v>13.2</v>
      </c>
      <c r="O822" s="77">
        <v>13.87</v>
      </c>
      <c r="P822" s="77">
        <f t="shared" si="156"/>
        <v>13.535</v>
      </c>
      <c r="Q822" s="77">
        <f t="shared" si="157"/>
        <v>0.66999999999999993</v>
      </c>
      <c r="R822" s="87" t="s">
        <v>706</v>
      </c>
      <c r="S822" s="81">
        <v>6.1399999999999997E-7</v>
      </c>
      <c r="T822" s="132">
        <f t="shared" si="158"/>
        <v>9.1641791044776119E-7</v>
      </c>
      <c r="U822" s="132" t="s">
        <v>609</v>
      </c>
      <c r="V822" s="132" t="s">
        <v>609</v>
      </c>
      <c r="W822" s="75">
        <v>43.497959183673515</v>
      </c>
      <c r="X822" s="132" t="s">
        <v>257</v>
      </c>
      <c r="Y822" s="132" t="s">
        <v>577</v>
      </c>
    </row>
    <row r="823" spans="1:25" s="103" customFormat="1" ht="24">
      <c r="A823" s="222"/>
      <c r="B823" s="31" t="s">
        <v>856</v>
      </c>
      <c r="C823" s="47">
        <v>6339.3</v>
      </c>
      <c r="D823" s="47">
        <v>-69131.5</v>
      </c>
      <c r="E823" s="47">
        <v>-297.89999999999998</v>
      </c>
      <c r="F823" s="132" t="s">
        <v>609</v>
      </c>
      <c r="G823" s="132" t="s">
        <v>609</v>
      </c>
      <c r="H823" s="310"/>
      <c r="I823" s="311"/>
      <c r="J823" s="311"/>
      <c r="K823" s="311"/>
      <c r="L823" s="311"/>
      <c r="M823" s="312"/>
      <c r="N823" s="77">
        <v>10.3</v>
      </c>
      <c r="O823" s="77">
        <v>10.97</v>
      </c>
      <c r="P823" s="77">
        <f t="shared" si="156"/>
        <v>10.635000000000002</v>
      </c>
      <c r="Q823" s="77">
        <f t="shared" si="157"/>
        <v>0.66999999999999993</v>
      </c>
      <c r="R823" s="87" t="s">
        <v>706</v>
      </c>
      <c r="S823" s="81">
        <v>2.07E-8</v>
      </c>
      <c r="T823" s="132">
        <f t="shared" si="158"/>
        <v>3.0895522388059702E-8</v>
      </c>
      <c r="U823" s="132" t="s">
        <v>609</v>
      </c>
      <c r="V823" s="132" t="s">
        <v>609</v>
      </c>
      <c r="W823" s="75">
        <v>41.865306122448999</v>
      </c>
      <c r="X823" s="132" t="s">
        <v>257</v>
      </c>
      <c r="Y823" s="132" t="s">
        <v>595</v>
      </c>
    </row>
    <row r="824" spans="1:25" s="103" customFormat="1" ht="24">
      <c r="A824" s="222"/>
      <c r="B824" s="31" t="s">
        <v>856</v>
      </c>
      <c r="C824" s="47">
        <v>6339.3</v>
      </c>
      <c r="D824" s="47">
        <v>-69131.5</v>
      </c>
      <c r="E824" s="47">
        <v>-297.89999999999998</v>
      </c>
      <c r="F824" s="132" t="s">
        <v>609</v>
      </c>
      <c r="G824" s="132" t="s">
        <v>609</v>
      </c>
      <c r="H824" s="313"/>
      <c r="I824" s="314"/>
      <c r="J824" s="314"/>
      <c r="K824" s="314"/>
      <c r="L824" s="314"/>
      <c r="M824" s="315"/>
      <c r="N824" s="77">
        <v>10.3</v>
      </c>
      <c r="O824" s="77">
        <v>10.97</v>
      </c>
      <c r="P824" s="77">
        <f t="shared" si="156"/>
        <v>10.635000000000002</v>
      </c>
      <c r="Q824" s="77">
        <f t="shared" si="157"/>
        <v>0.66999999999999993</v>
      </c>
      <c r="R824" s="87" t="s">
        <v>706</v>
      </c>
      <c r="S824" s="81">
        <v>2.2600000000000001E-8</v>
      </c>
      <c r="T824" s="132">
        <f t="shared" si="158"/>
        <v>3.3731343283582091E-8</v>
      </c>
      <c r="U824" s="132" t="s">
        <v>609</v>
      </c>
      <c r="V824" s="132" t="s">
        <v>609</v>
      </c>
      <c r="W824" s="75">
        <v>41.865306122448999</v>
      </c>
      <c r="X824" s="132" t="s">
        <v>257</v>
      </c>
      <c r="Y824" s="132" t="s">
        <v>577</v>
      </c>
    </row>
    <row r="825" spans="1:25">
      <c r="A825" s="263"/>
      <c r="B825" s="264"/>
      <c r="C825" s="264"/>
      <c r="D825" s="264"/>
      <c r="E825" s="264"/>
      <c r="F825" s="264"/>
      <c r="G825" s="264"/>
      <c r="H825" s="316"/>
      <c r="I825" s="316"/>
      <c r="J825" s="316"/>
      <c r="K825" s="264"/>
      <c r="L825" s="264"/>
      <c r="M825" s="264"/>
      <c r="N825" s="264"/>
      <c r="O825" s="264"/>
      <c r="P825" s="264"/>
      <c r="Q825" s="264"/>
      <c r="R825" s="264"/>
      <c r="S825" s="264"/>
      <c r="T825" s="264"/>
      <c r="U825" s="264"/>
      <c r="V825" s="264"/>
      <c r="W825" s="264"/>
      <c r="X825" s="264"/>
      <c r="Y825" s="274"/>
    </row>
    <row r="826" spans="1:25">
      <c r="A826" s="317" t="s">
        <v>857</v>
      </c>
      <c r="B826" s="25" t="s">
        <v>858</v>
      </c>
      <c r="C826" s="153">
        <v>6423.1279999999997</v>
      </c>
      <c r="D826" s="153">
        <v>-69049.726899999994</v>
      </c>
      <c r="E826" s="25">
        <v>-99.1</v>
      </c>
      <c r="F826" s="32">
        <v>43412</v>
      </c>
      <c r="G826" s="32">
        <v>43412</v>
      </c>
      <c r="H826" s="297"/>
      <c r="I826" s="298"/>
      <c r="J826" s="298"/>
      <c r="K826" s="298"/>
      <c r="L826" s="298"/>
      <c r="M826" s="299"/>
      <c r="N826" s="27">
        <v>31</v>
      </c>
      <c r="O826" s="27">
        <v>31.67</v>
      </c>
      <c r="P826" s="77">
        <f t="shared" ref="P826:P839" si="159">(N826+O826)/2</f>
        <v>31.335000000000001</v>
      </c>
      <c r="Q826" s="77">
        <f t="shared" ref="Q826:Q839" si="160">O826-N826</f>
        <v>0.67000000000000171</v>
      </c>
      <c r="R826" s="87" t="s">
        <v>589</v>
      </c>
      <c r="S826" s="35">
        <v>2.16E-7</v>
      </c>
      <c r="T826" s="132">
        <f t="shared" ref="T826:T839" si="161">S826/Q826</f>
        <v>3.2238805970149174E-7</v>
      </c>
      <c r="U826" s="132" t="s">
        <v>609</v>
      </c>
      <c r="V826" s="132" t="s">
        <v>609</v>
      </c>
      <c r="W826" s="29">
        <v>50.397200874449936</v>
      </c>
      <c r="X826" s="132" t="s">
        <v>257</v>
      </c>
      <c r="Y826" s="87" t="s">
        <v>640</v>
      </c>
    </row>
    <row r="827" spans="1:25">
      <c r="A827" s="318"/>
      <c r="B827" s="25" t="s">
        <v>859</v>
      </c>
      <c r="C827" s="153">
        <v>6423.1279999999997</v>
      </c>
      <c r="D827" s="153">
        <v>-69049.726899999994</v>
      </c>
      <c r="E827" s="25">
        <v>-99.1</v>
      </c>
      <c r="F827" s="32">
        <v>43413</v>
      </c>
      <c r="G827" s="32">
        <v>43413</v>
      </c>
      <c r="H827" s="300"/>
      <c r="I827" s="301"/>
      <c r="J827" s="301"/>
      <c r="K827" s="301"/>
      <c r="L827" s="301"/>
      <c r="M827" s="302"/>
      <c r="N827" s="27">
        <v>28.16</v>
      </c>
      <c r="O827" s="27">
        <v>28.83</v>
      </c>
      <c r="P827" s="77">
        <f t="shared" si="159"/>
        <v>28.494999999999997</v>
      </c>
      <c r="Q827" s="77">
        <f t="shared" si="160"/>
        <v>0.66999999999999815</v>
      </c>
      <c r="R827" s="87" t="s">
        <v>589</v>
      </c>
      <c r="S827" s="35">
        <v>2.8399999999999999E-6</v>
      </c>
      <c r="T827" s="132">
        <f t="shared" si="161"/>
        <v>4.2388059701492652E-6</v>
      </c>
      <c r="U827" s="132" t="s">
        <v>609</v>
      </c>
      <c r="V827" s="132" t="s">
        <v>609</v>
      </c>
      <c r="W827" s="29">
        <v>51.787047037416656</v>
      </c>
      <c r="X827" s="132" t="s">
        <v>257</v>
      </c>
      <c r="Y827" s="87" t="s">
        <v>640</v>
      </c>
    </row>
    <row r="828" spans="1:25">
      <c r="A828" s="318"/>
      <c r="B828" s="25" t="s">
        <v>860</v>
      </c>
      <c r="C828" s="153">
        <v>6423.1279999999997</v>
      </c>
      <c r="D828" s="153">
        <v>-69049.726899999994</v>
      </c>
      <c r="E828" s="25">
        <v>-99.1</v>
      </c>
      <c r="F828" s="32">
        <v>43416</v>
      </c>
      <c r="G828" s="32">
        <v>43416</v>
      </c>
      <c r="H828" s="300"/>
      <c r="I828" s="301"/>
      <c r="J828" s="301"/>
      <c r="K828" s="301"/>
      <c r="L828" s="301"/>
      <c r="M828" s="302"/>
      <c r="N828" s="27">
        <v>27.33</v>
      </c>
      <c r="O828" s="27">
        <v>28</v>
      </c>
      <c r="P828" s="77">
        <f t="shared" si="159"/>
        <v>27.664999999999999</v>
      </c>
      <c r="Q828" s="77">
        <f t="shared" si="160"/>
        <v>0.67000000000000171</v>
      </c>
      <c r="R828" s="87" t="s">
        <v>589</v>
      </c>
      <c r="S828" s="35">
        <v>3.58E-6</v>
      </c>
      <c r="T828" s="132">
        <f t="shared" si="161"/>
        <v>5.3432835820895383E-6</v>
      </c>
      <c r="U828" s="132" t="s">
        <v>609</v>
      </c>
      <c r="V828" s="132" t="s">
        <v>609</v>
      </c>
      <c r="W828" s="29">
        <v>52.295234472368179</v>
      </c>
      <c r="X828" s="132" t="s">
        <v>257</v>
      </c>
      <c r="Y828" s="87" t="s">
        <v>640</v>
      </c>
    </row>
    <row r="829" spans="1:25">
      <c r="A829" s="318"/>
      <c r="B829" s="25" t="s">
        <v>861</v>
      </c>
      <c r="C829" s="153">
        <v>6423.1279999999997</v>
      </c>
      <c r="D829" s="153">
        <v>-69049.726899999994</v>
      </c>
      <c r="E829" s="25">
        <v>-99.1</v>
      </c>
      <c r="F829" s="32">
        <v>43417</v>
      </c>
      <c r="G829" s="32">
        <v>43417</v>
      </c>
      <c r="H829" s="300"/>
      <c r="I829" s="301"/>
      <c r="J829" s="301"/>
      <c r="K829" s="301"/>
      <c r="L829" s="301"/>
      <c r="M829" s="302"/>
      <c r="N829" s="27">
        <v>22.26</v>
      </c>
      <c r="O829" s="27">
        <v>22.93</v>
      </c>
      <c r="P829" s="77">
        <f t="shared" si="159"/>
        <v>22.594999999999999</v>
      </c>
      <c r="Q829" s="77">
        <f t="shared" si="160"/>
        <v>0.66999999999999815</v>
      </c>
      <c r="R829" s="87" t="s">
        <v>589</v>
      </c>
      <c r="S829" s="35">
        <v>2.8500000000000002E-7</v>
      </c>
      <c r="T829" s="132">
        <f t="shared" si="161"/>
        <v>4.2537313432835941E-7</v>
      </c>
      <c r="U829" s="132" t="s">
        <v>609</v>
      </c>
      <c r="V829" s="132" t="s">
        <v>609</v>
      </c>
      <c r="W829" s="29">
        <v>54.266403502734832</v>
      </c>
      <c r="X829" s="132" t="s">
        <v>257</v>
      </c>
      <c r="Y829" s="87" t="s">
        <v>640</v>
      </c>
    </row>
    <row r="830" spans="1:25">
      <c r="A830" s="318"/>
      <c r="B830" s="25" t="s">
        <v>862</v>
      </c>
      <c r="C830" s="153">
        <v>6423.1279999999997</v>
      </c>
      <c r="D830" s="153">
        <v>-69049.726899999994</v>
      </c>
      <c r="E830" s="25">
        <v>-99.1</v>
      </c>
      <c r="F830" s="32">
        <v>43418</v>
      </c>
      <c r="G830" s="32">
        <v>43418</v>
      </c>
      <c r="H830" s="300"/>
      <c r="I830" s="301"/>
      <c r="J830" s="301"/>
      <c r="K830" s="301"/>
      <c r="L830" s="301"/>
      <c r="M830" s="302"/>
      <c r="N830" s="27">
        <v>36.299999999999997</v>
      </c>
      <c r="O830" s="27">
        <v>37.200000000000003</v>
      </c>
      <c r="P830" s="77">
        <f t="shared" si="159"/>
        <v>36.75</v>
      </c>
      <c r="Q830" s="77">
        <f t="shared" si="160"/>
        <v>0.90000000000000568</v>
      </c>
      <c r="R830" s="87" t="s">
        <v>589</v>
      </c>
      <c r="S830" s="35">
        <v>2.52E-6</v>
      </c>
      <c r="T830" s="132">
        <f t="shared" si="161"/>
        <v>2.7999999999999825E-6</v>
      </c>
      <c r="U830" s="132" t="s">
        <v>609</v>
      </c>
      <c r="V830" s="132" t="s">
        <v>609</v>
      </c>
      <c r="W830" s="29">
        <v>48.053194898229918</v>
      </c>
      <c r="X830" s="132" t="s">
        <v>257</v>
      </c>
      <c r="Y830" s="87" t="s">
        <v>640</v>
      </c>
    </row>
    <row r="831" spans="1:25">
      <c r="A831" s="318"/>
      <c r="B831" s="25" t="s">
        <v>863</v>
      </c>
      <c r="C831" s="153">
        <v>6423.1279999999997</v>
      </c>
      <c r="D831" s="153">
        <v>-69049.726899999994</v>
      </c>
      <c r="E831" s="25">
        <v>-99.1</v>
      </c>
      <c r="F831" s="32">
        <v>43419</v>
      </c>
      <c r="G831" s="32">
        <v>43419</v>
      </c>
      <c r="H831" s="300"/>
      <c r="I831" s="301"/>
      <c r="J831" s="301"/>
      <c r="K831" s="301"/>
      <c r="L831" s="301"/>
      <c r="M831" s="302"/>
      <c r="N831" s="27">
        <v>36.700000000000003</v>
      </c>
      <c r="O831" s="27">
        <v>37.200000000000003</v>
      </c>
      <c r="P831" s="77">
        <f t="shared" si="159"/>
        <v>36.950000000000003</v>
      </c>
      <c r="Q831" s="77">
        <f t="shared" si="160"/>
        <v>0.5</v>
      </c>
      <c r="R831" s="87" t="s">
        <v>589</v>
      </c>
      <c r="S831" s="35">
        <v>1.1200000000000001E-6</v>
      </c>
      <c r="T831" s="132">
        <f t="shared" si="161"/>
        <v>2.2400000000000002E-6</v>
      </c>
      <c r="U831" s="132" t="s">
        <v>609</v>
      </c>
      <c r="V831" s="132" t="s">
        <v>609</v>
      </c>
      <c r="W831" s="29">
        <v>47.955318407880142</v>
      </c>
      <c r="X831" s="132" t="s">
        <v>257</v>
      </c>
      <c r="Y831" s="87" t="s">
        <v>640</v>
      </c>
    </row>
    <row r="832" spans="1:25">
      <c r="A832" s="318"/>
      <c r="B832" s="25" t="s">
        <v>864</v>
      </c>
      <c r="C832" s="153">
        <v>6423.1279999999997</v>
      </c>
      <c r="D832" s="153">
        <v>-69049.726899999994</v>
      </c>
      <c r="E832" s="25">
        <v>-99.1</v>
      </c>
      <c r="F832" s="32">
        <v>43420</v>
      </c>
      <c r="G832" s="32">
        <v>43420</v>
      </c>
      <c r="H832" s="300"/>
      <c r="I832" s="301"/>
      <c r="J832" s="301"/>
      <c r="K832" s="301"/>
      <c r="L832" s="301"/>
      <c r="M832" s="302"/>
      <c r="N832" s="27">
        <v>26.25</v>
      </c>
      <c r="O832" s="27">
        <v>26.82</v>
      </c>
      <c r="P832" s="77">
        <f t="shared" si="159"/>
        <v>26.535</v>
      </c>
      <c r="Q832" s="77">
        <f t="shared" si="160"/>
        <v>0.57000000000000028</v>
      </c>
      <c r="R832" s="87" t="s">
        <v>589</v>
      </c>
      <c r="S832" s="35">
        <v>1.5799999999999999E-6</v>
      </c>
      <c r="T832" s="132">
        <f t="shared" si="161"/>
        <v>2.7719298245614019E-6</v>
      </c>
      <c r="U832" s="132" t="s">
        <v>609</v>
      </c>
      <c r="V832" s="132" t="s">
        <v>609</v>
      </c>
      <c r="W832" s="29">
        <v>52.542236642844387</v>
      </c>
      <c r="X832" s="132" t="s">
        <v>257</v>
      </c>
      <c r="Y832" s="87" t="s">
        <v>640</v>
      </c>
    </row>
    <row r="833" spans="1:25">
      <c r="A833" s="318"/>
      <c r="B833" s="25" t="s">
        <v>865</v>
      </c>
      <c r="C833" s="153">
        <v>6423.1279999999997</v>
      </c>
      <c r="D833" s="153">
        <v>-69049.726899999994</v>
      </c>
      <c r="E833" s="25">
        <v>-99.1</v>
      </c>
      <c r="F833" s="32">
        <v>43741</v>
      </c>
      <c r="G833" s="32">
        <v>43741</v>
      </c>
      <c r="H833" s="300"/>
      <c r="I833" s="301"/>
      <c r="J833" s="301"/>
      <c r="K833" s="301"/>
      <c r="L833" s="301"/>
      <c r="M833" s="302"/>
      <c r="N833" s="27">
        <v>36.700000000000003</v>
      </c>
      <c r="O833" s="27">
        <v>37.200000000000003</v>
      </c>
      <c r="P833" s="77">
        <f t="shared" si="159"/>
        <v>36.950000000000003</v>
      </c>
      <c r="Q833" s="77">
        <f t="shared" si="160"/>
        <v>0.5</v>
      </c>
      <c r="R833" s="87" t="s">
        <v>589</v>
      </c>
      <c r="S833" s="35">
        <v>1.4899999999999999E-6</v>
      </c>
      <c r="T833" s="132">
        <f t="shared" si="161"/>
        <v>2.9799999999999998E-6</v>
      </c>
      <c r="U833" s="132" t="s">
        <v>609</v>
      </c>
      <c r="V833" s="132" t="s">
        <v>609</v>
      </c>
      <c r="W833" s="29">
        <v>47.955318407880142</v>
      </c>
      <c r="X833" s="132" t="s">
        <v>257</v>
      </c>
      <c r="Y833" s="87" t="s">
        <v>640</v>
      </c>
    </row>
    <row r="834" spans="1:25">
      <c r="A834" s="318"/>
      <c r="B834" s="25" t="s">
        <v>866</v>
      </c>
      <c r="C834" s="153">
        <v>6423.1279999999997</v>
      </c>
      <c r="D834" s="153">
        <v>-69049.726899999994</v>
      </c>
      <c r="E834" s="25">
        <v>-99.1</v>
      </c>
      <c r="F834" s="32">
        <v>43745</v>
      </c>
      <c r="G834" s="32">
        <v>43745</v>
      </c>
      <c r="H834" s="300"/>
      <c r="I834" s="301"/>
      <c r="J834" s="301"/>
      <c r="K834" s="301"/>
      <c r="L834" s="301"/>
      <c r="M834" s="302"/>
      <c r="N834" s="27">
        <v>36.299999999999997</v>
      </c>
      <c r="O834" s="27">
        <v>37.200000000000003</v>
      </c>
      <c r="P834" s="77">
        <f t="shared" si="159"/>
        <v>36.75</v>
      </c>
      <c r="Q834" s="77">
        <f t="shared" si="160"/>
        <v>0.90000000000000568</v>
      </c>
      <c r="R834" s="87" t="s">
        <v>589</v>
      </c>
      <c r="S834" s="35">
        <v>3.3500000000000001E-6</v>
      </c>
      <c r="T834" s="132">
        <f t="shared" si="161"/>
        <v>3.7222222222221988E-6</v>
      </c>
      <c r="U834" s="132" t="s">
        <v>609</v>
      </c>
      <c r="V834" s="132" t="s">
        <v>609</v>
      </c>
      <c r="W834" s="29">
        <v>48.053194898229918</v>
      </c>
      <c r="X834" s="132" t="s">
        <v>257</v>
      </c>
      <c r="Y834" s="87" t="s">
        <v>640</v>
      </c>
    </row>
    <row r="835" spans="1:25">
      <c r="A835" s="318"/>
      <c r="B835" s="25" t="s">
        <v>867</v>
      </c>
      <c r="C835" s="153">
        <v>6423.1279999999997</v>
      </c>
      <c r="D835" s="153">
        <v>-69049.726899999994</v>
      </c>
      <c r="E835" s="25">
        <v>-99.1</v>
      </c>
      <c r="F835" s="32">
        <v>43747</v>
      </c>
      <c r="G835" s="32">
        <v>43747</v>
      </c>
      <c r="H835" s="300"/>
      <c r="I835" s="301"/>
      <c r="J835" s="301"/>
      <c r="K835" s="301"/>
      <c r="L835" s="301"/>
      <c r="M835" s="302"/>
      <c r="N835" s="27">
        <v>26.35</v>
      </c>
      <c r="O835" s="27">
        <v>26.92</v>
      </c>
      <c r="P835" s="77">
        <f t="shared" si="159"/>
        <v>26.635000000000002</v>
      </c>
      <c r="Q835" s="77">
        <f t="shared" si="160"/>
        <v>0.57000000000000028</v>
      </c>
      <c r="R835" s="87" t="s">
        <v>589</v>
      </c>
      <c r="S835" s="35">
        <v>1.4100000000000001E-6</v>
      </c>
      <c r="T835" s="132">
        <f t="shared" si="161"/>
        <v>2.4736842105263148E-6</v>
      </c>
      <c r="U835" s="132" t="s">
        <v>609</v>
      </c>
      <c r="V835" s="132" t="s">
        <v>609</v>
      </c>
      <c r="W835" s="29">
        <v>52.697298397669499</v>
      </c>
      <c r="X835" s="132" t="s">
        <v>257</v>
      </c>
      <c r="Y835" s="87" t="s">
        <v>640</v>
      </c>
    </row>
    <row r="836" spans="1:25">
      <c r="A836" s="318"/>
      <c r="B836" s="25" t="s">
        <v>868</v>
      </c>
      <c r="C836" s="153">
        <v>6423.1279999999997</v>
      </c>
      <c r="D836" s="153">
        <v>-69049.726899999994</v>
      </c>
      <c r="E836" s="25">
        <v>-99.1</v>
      </c>
      <c r="F836" s="32">
        <v>43748</v>
      </c>
      <c r="G836" s="32">
        <v>43748</v>
      </c>
      <c r="H836" s="300"/>
      <c r="I836" s="301"/>
      <c r="J836" s="301"/>
      <c r="K836" s="301"/>
      <c r="L836" s="301"/>
      <c r="M836" s="302"/>
      <c r="N836" s="27">
        <v>27.47</v>
      </c>
      <c r="O836" s="27">
        <v>28.04</v>
      </c>
      <c r="P836" s="77">
        <f t="shared" si="159"/>
        <v>27.754999999999999</v>
      </c>
      <c r="Q836" s="77">
        <f t="shared" si="160"/>
        <v>0.57000000000000028</v>
      </c>
      <c r="R836" s="87" t="s">
        <v>589</v>
      </c>
      <c r="S836" s="35">
        <v>1.24E-6</v>
      </c>
      <c r="T836" s="132">
        <f t="shared" si="161"/>
        <v>2.1754385964912268E-6</v>
      </c>
      <c r="U836" s="132" t="s">
        <v>609</v>
      </c>
      <c r="V836" s="132" t="s">
        <v>609</v>
      </c>
      <c r="W836" s="29">
        <v>52.149190051710804</v>
      </c>
      <c r="X836" s="132" t="s">
        <v>257</v>
      </c>
      <c r="Y836" s="87" t="s">
        <v>640</v>
      </c>
    </row>
    <row r="837" spans="1:25">
      <c r="A837" s="318"/>
      <c r="B837" s="25" t="s">
        <v>869</v>
      </c>
      <c r="C837" s="153">
        <v>6423.1279999999997</v>
      </c>
      <c r="D837" s="153">
        <v>-69049.726899999994</v>
      </c>
      <c r="E837" s="25">
        <v>-99.1</v>
      </c>
      <c r="F837" s="32">
        <v>43749</v>
      </c>
      <c r="G837" s="32">
        <v>43749</v>
      </c>
      <c r="H837" s="300"/>
      <c r="I837" s="301"/>
      <c r="J837" s="301"/>
      <c r="K837" s="301"/>
      <c r="L837" s="301"/>
      <c r="M837" s="302"/>
      <c r="N837" s="27">
        <v>28.55</v>
      </c>
      <c r="O837" s="27">
        <v>29.12</v>
      </c>
      <c r="P837" s="77">
        <f t="shared" si="159"/>
        <v>28.835000000000001</v>
      </c>
      <c r="Q837" s="77">
        <f t="shared" si="160"/>
        <v>0.57000000000000028</v>
      </c>
      <c r="R837" s="87" t="s">
        <v>589</v>
      </c>
      <c r="S837" s="35">
        <v>8.8899999999999998E-7</v>
      </c>
      <c r="T837" s="132">
        <f t="shared" si="161"/>
        <v>1.5596491228070167E-6</v>
      </c>
      <c r="U837" s="132" t="s">
        <v>609</v>
      </c>
      <c r="V837" s="132" t="s">
        <v>609</v>
      </c>
      <c r="W837" s="29">
        <v>51.722657003822022</v>
      </c>
      <c r="X837" s="132" t="s">
        <v>257</v>
      </c>
      <c r="Y837" s="87" t="s">
        <v>640</v>
      </c>
    </row>
    <row r="838" spans="1:25">
      <c r="A838" s="318"/>
      <c r="B838" s="25" t="s">
        <v>870</v>
      </c>
      <c r="C838" s="153">
        <v>6423.1279999999997</v>
      </c>
      <c r="D838" s="153">
        <v>-69049.726899999994</v>
      </c>
      <c r="E838" s="25">
        <v>-99.1</v>
      </c>
      <c r="F838" s="32">
        <v>43753</v>
      </c>
      <c r="G838" s="32">
        <v>43753</v>
      </c>
      <c r="H838" s="300"/>
      <c r="I838" s="301"/>
      <c r="J838" s="301"/>
      <c r="K838" s="301"/>
      <c r="L838" s="301"/>
      <c r="M838" s="302"/>
      <c r="N838" s="27">
        <v>31.1</v>
      </c>
      <c r="O838" s="27">
        <v>31.67</v>
      </c>
      <c r="P838" s="77">
        <f t="shared" si="159"/>
        <v>31.385000000000002</v>
      </c>
      <c r="Q838" s="77">
        <f t="shared" si="160"/>
        <v>0.57000000000000028</v>
      </c>
      <c r="R838" s="87" t="s">
        <v>589</v>
      </c>
      <c r="S838" s="35">
        <v>2.4499999999999998E-7</v>
      </c>
      <c r="T838" s="132">
        <f t="shared" si="161"/>
        <v>4.2982456140350854E-7</v>
      </c>
      <c r="U838" s="132" t="s">
        <v>609</v>
      </c>
      <c r="V838" s="132" t="s">
        <v>609</v>
      </c>
      <c r="W838" s="29">
        <v>50.168731751862481</v>
      </c>
      <c r="X838" s="132" t="s">
        <v>257</v>
      </c>
      <c r="Y838" s="87" t="s">
        <v>640</v>
      </c>
    </row>
    <row r="839" spans="1:25">
      <c r="A839" s="208"/>
      <c r="B839" s="25" t="s">
        <v>871</v>
      </c>
      <c r="C839" s="153">
        <v>6423.1279999999997</v>
      </c>
      <c r="D839" s="153">
        <v>-69049.726899999994</v>
      </c>
      <c r="E839" s="25">
        <v>-99.1</v>
      </c>
      <c r="F839" s="32">
        <v>43754</v>
      </c>
      <c r="G839" s="32">
        <v>43754</v>
      </c>
      <c r="H839" s="303"/>
      <c r="I839" s="304"/>
      <c r="J839" s="304"/>
      <c r="K839" s="304"/>
      <c r="L839" s="304"/>
      <c r="M839" s="305"/>
      <c r="N839" s="27">
        <v>22.3</v>
      </c>
      <c r="O839" s="27">
        <v>22.87</v>
      </c>
      <c r="P839" s="77">
        <f t="shared" si="159"/>
        <v>22.585000000000001</v>
      </c>
      <c r="Q839" s="77">
        <f t="shared" si="160"/>
        <v>0.57000000000000028</v>
      </c>
      <c r="R839" s="87" t="s">
        <v>589</v>
      </c>
      <c r="S839" s="35">
        <v>3.5499999999999999E-7</v>
      </c>
      <c r="T839" s="132">
        <f t="shared" si="161"/>
        <v>6.2280701754385935E-7</v>
      </c>
      <c r="U839" s="132" t="s">
        <v>609</v>
      </c>
      <c r="V839" s="132" t="s">
        <v>609</v>
      </c>
      <c r="W839" s="29">
        <v>54.271297327252313</v>
      </c>
      <c r="X839" s="132" t="s">
        <v>257</v>
      </c>
      <c r="Y839" s="87" t="s">
        <v>640</v>
      </c>
    </row>
    <row r="840" spans="1:25" s="103" customFormat="1">
      <c r="A840" s="33" t="s">
        <v>872</v>
      </c>
      <c r="B840" s="43"/>
      <c r="C840" s="62"/>
      <c r="D840" s="62"/>
      <c r="E840" s="62"/>
      <c r="F840" s="162"/>
      <c r="G840" s="162"/>
      <c r="H840" s="163"/>
      <c r="I840" s="163"/>
      <c r="J840" s="163"/>
      <c r="K840" s="163"/>
      <c r="L840" s="163"/>
      <c r="M840" s="163"/>
      <c r="N840" s="163"/>
      <c r="O840" s="163"/>
      <c r="P840" s="163"/>
      <c r="Q840" s="163"/>
      <c r="S840" s="164"/>
      <c r="T840" s="145"/>
      <c r="U840" s="145"/>
      <c r="V840" s="145"/>
      <c r="W840" s="165"/>
      <c r="X840" s="145"/>
      <c r="Y840" s="145"/>
    </row>
    <row r="841" spans="1:25" s="103" customFormat="1">
      <c r="A841" s="33" t="s">
        <v>873</v>
      </c>
      <c r="B841" s="43"/>
      <c r="C841" s="62"/>
      <c r="D841" s="62"/>
      <c r="E841" s="62"/>
      <c r="F841" s="162"/>
      <c r="G841" s="162"/>
      <c r="H841" s="163"/>
      <c r="I841" s="163"/>
      <c r="J841" s="163"/>
      <c r="K841" s="163"/>
      <c r="L841" s="163"/>
      <c r="M841" s="163"/>
      <c r="N841" s="163"/>
      <c r="O841" s="163"/>
      <c r="P841" s="163"/>
      <c r="Q841" s="163"/>
      <c r="S841" s="164"/>
      <c r="T841" s="145"/>
      <c r="U841" s="145"/>
      <c r="V841" s="145"/>
      <c r="W841" s="165"/>
      <c r="X841" s="145"/>
      <c r="Y841" s="145"/>
    </row>
    <row r="842" spans="1:25">
      <c r="A842" s="33" t="s">
        <v>136</v>
      </c>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row>
    <row r="843" spans="1:25">
      <c r="A843" s="33" t="s">
        <v>137</v>
      </c>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row>
    <row r="844" spans="1:25">
      <c r="A844" s="33" t="s">
        <v>138</v>
      </c>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row>
    <row r="845" spans="1:25">
      <c r="A845" s="33" t="s">
        <v>139</v>
      </c>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row>
    <row r="846" spans="1:25">
      <c r="A846" s="33" t="s">
        <v>140</v>
      </c>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row>
    <row r="847" spans="1:25">
      <c r="A847" s="33" t="s">
        <v>141</v>
      </c>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row>
    <row r="848" spans="1:25">
      <c r="A848" s="33" t="s">
        <v>142</v>
      </c>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row>
    <row r="849" spans="1:25">
      <c r="A849" s="33" t="s">
        <v>143</v>
      </c>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row>
    <row r="850" spans="1:25">
      <c r="A850" s="108" t="s">
        <v>145</v>
      </c>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row>
    <row r="851" spans="1:25">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row>
    <row r="852" spans="1:25" ht="30" customHeight="1">
      <c r="A852" s="232" t="s">
        <v>2</v>
      </c>
      <c r="B852" s="236" t="s">
        <v>3</v>
      </c>
      <c r="C852" s="236" t="s">
        <v>4</v>
      </c>
      <c r="D852" s="232"/>
      <c r="E852" s="232"/>
      <c r="F852" s="237" t="s">
        <v>5</v>
      </c>
      <c r="G852" s="237"/>
      <c r="H852" s="238" t="s">
        <v>6</v>
      </c>
      <c r="I852" s="238"/>
      <c r="J852" s="238"/>
      <c r="K852" s="238"/>
      <c r="L852" s="238"/>
      <c r="M852" s="238"/>
      <c r="N852" s="232"/>
      <c r="O852" s="232"/>
      <c r="P852" s="232"/>
      <c r="Q852" s="239" t="s">
        <v>7</v>
      </c>
      <c r="R852" s="236" t="s">
        <v>8</v>
      </c>
      <c r="S852" s="259" t="s">
        <v>9</v>
      </c>
      <c r="T852" s="260"/>
      <c r="U852" s="260"/>
      <c r="V852" s="260"/>
      <c r="W852" s="260"/>
      <c r="X852" s="236" t="s">
        <v>10</v>
      </c>
      <c r="Y852" s="236" t="s">
        <v>11</v>
      </c>
    </row>
    <row r="853" spans="1:25" ht="15" thickBot="1">
      <c r="A853" s="235"/>
      <c r="B853" s="235"/>
      <c r="C853" s="109" t="s">
        <v>12</v>
      </c>
      <c r="D853" s="109" t="s">
        <v>13</v>
      </c>
      <c r="E853" s="109" t="s">
        <v>14</v>
      </c>
      <c r="F853" s="110" t="s">
        <v>15</v>
      </c>
      <c r="G853" s="110" t="s">
        <v>16</v>
      </c>
      <c r="H853" s="111" t="s">
        <v>17</v>
      </c>
      <c r="I853" s="111" t="s">
        <v>18</v>
      </c>
      <c r="J853" s="111" t="s">
        <v>19</v>
      </c>
      <c r="K853" s="111" t="s">
        <v>20</v>
      </c>
      <c r="L853" s="111" t="s">
        <v>21</v>
      </c>
      <c r="M853" s="111" t="s">
        <v>22</v>
      </c>
      <c r="N853" s="112" t="s">
        <v>23</v>
      </c>
      <c r="O853" s="112" t="s">
        <v>24</v>
      </c>
      <c r="P853" s="112" t="s">
        <v>25</v>
      </c>
      <c r="Q853" s="240"/>
      <c r="R853" s="235"/>
      <c r="S853" s="113" t="s">
        <v>26</v>
      </c>
      <c r="T853" s="113" t="s">
        <v>27</v>
      </c>
      <c r="U853" s="113" t="s">
        <v>28</v>
      </c>
      <c r="V853" s="113" t="s">
        <v>29</v>
      </c>
      <c r="W853" s="16" t="s">
        <v>30</v>
      </c>
      <c r="X853" s="235"/>
      <c r="Y853" s="235"/>
    </row>
    <row r="854" spans="1:25" ht="12.75" thickTop="1">
      <c r="A854" s="209" t="s">
        <v>874</v>
      </c>
      <c r="B854" s="25" t="s">
        <v>875</v>
      </c>
      <c r="C854" s="153">
        <v>6425.4611000000004</v>
      </c>
      <c r="D854" s="153">
        <v>-69044.178700000004</v>
      </c>
      <c r="E854" s="25">
        <v>-99.1</v>
      </c>
      <c r="F854" s="32">
        <v>43489</v>
      </c>
      <c r="G854" s="32">
        <v>43489</v>
      </c>
      <c r="H854" s="319"/>
      <c r="I854" s="320"/>
      <c r="J854" s="320"/>
      <c r="K854" s="320"/>
      <c r="L854" s="320"/>
      <c r="M854" s="321"/>
      <c r="N854" s="27">
        <v>29.33</v>
      </c>
      <c r="O854" s="27">
        <v>29.9</v>
      </c>
      <c r="P854" s="77">
        <f t="shared" ref="P854:P860" si="162">(N854+O854)/2</f>
        <v>29.614999999999998</v>
      </c>
      <c r="Q854" s="77">
        <f t="shared" ref="Q854:Q860" si="163">O854-N854</f>
        <v>0.57000000000000028</v>
      </c>
      <c r="R854" s="87" t="s">
        <v>589</v>
      </c>
      <c r="S854" s="35">
        <v>6.9600000000000001E-8</v>
      </c>
      <c r="T854" s="132">
        <f t="shared" ref="T854:T860" si="164">S854/Q854</f>
        <v>1.2210526315789467E-7</v>
      </c>
      <c r="U854" s="132" t="s">
        <v>609</v>
      </c>
      <c r="V854" s="132" t="s">
        <v>609</v>
      </c>
      <c r="W854" s="132" t="s">
        <v>609</v>
      </c>
      <c r="X854" s="132" t="s">
        <v>257</v>
      </c>
      <c r="Y854" s="87" t="s">
        <v>640</v>
      </c>
    </row>
    <row r="855" spans="1:25">
      <c r="A855" s="209"/>
      <c r="B855" s="25" t="s">
        <v>876</v>
      </c>
      <c r="C855" s="153">
        <v>6425.4611000000004</v>
      </c>
      <c r="D855" s="153">
        <v>-69044.178700000004</v>
      </c>
      <c r="E855" s="25">
        <v>-99.1</v>
      </c>
      <c r="F855" s="32">
        <v>43490</v>
      </c>
      <c r="G855" s="32">
        <v>43490</v>
      </c>
      <c r="H855" s="300"/>
      <c r="I855" s="301"/>
      <c r="J855" s="301"/>
      <c r="K855" s="301"/>
      <c r="L855" s="301"/>
      <c r="M855" s="302"/>
      <c r="N855" s="27">
        <v>30.5</v>
      </c>
      <c r="O855" s="27">
        <v>31.07</v>
      </c>
      <c r="P855" s="77">
        <f t="shared" si="162"/>
        <v>30.785</v>
      </c>
      <c r="Q855" s="77">
        <f t="shared" si="163"/>
        <v>0.57000000000000028</v>
      </c>
      <c r="R855" s="87" t="s">
        <v>589</v>
      </c>
      <c r="S855" s="35">
        <v>1.06E-7</v>
      </c>
      <c r="T855" s="132">
        <f t="shared" si="164"/>
        <v>1.8596491228070165E-7</v>
      </c>
      <c r="U855" s="132" t="s">
        <v>609</v>
      </c>
      <c r="V855" s="132" t="s">
        <v>609</v>
      </c>
      <c r="W855" s="132" t="s">
        <v>609</v>
      </c>
      <c r="X855" s="132" t="s">
        <v>257</v>
      </c>
      <c r="Y855" s="87" t="s">
        <v>640</v>
      </c>
    </row>
    <row r="856" spans="1:25">
      <c r="A856" s="209"/>
      <c r="B856" s="25" t="s">
        <v>877</v>
      </c>
      <c r="C856" s="153">
        <v>6425.4611000000004</v>
      </c>
      <c r="D856" s="153">
        <v>-69044.178700000004</v>
      </c>
      <c r="E856" s="25">
        <v>-99.1</v>
      </c>
      <c r="F856" s="32">
        <v>43493</v>
      </c>
      <c r="G856" s="32">
        <v>43493</v>
      </c>
      <c r="H856" s="300"/>
      <c r="I856" s="301"/>
      <c r="J856" s="301"/>
      <c r="K856" s="301"/>
      <c r="L856" s="301"/>
      <c r="M856" s="302"/>
      <c r="N856" s="27">
        <v>36.799999999999997</v>
      </c>
      <c r="O856" s="27">
        <v>37.369999999999997</v>
      </c>
      <c r="P856" s="77">
        <f t="shared" si="162"/>
        <v>37.084999999999994</v>
      </c>
      <c r="Q856" s="77">
        <f t="shared" si="163"/>
        <v>0.57000000000000028</v>
      </c>
      <c r="R856" s="87" t="s">
        <v>589</v>
      </c>
      <c r="S856" s="35">
        <v>1.29E-7</v>
      </c>
      <c r="T856" s="132">
        <f t="shared" si="164"/>
        <v>2.2631578947368409E-7</v>
      </c>
      <c r="U856" s="132" t="s">
        <v>609</v>
      </c>
      <c r="V856" s="132" t="s">
        <v>609</v>
      </c>
      <c r="W856" s="132" t="s">
        <v>609</v>
      </c>
      <c r="X856" s="132" t="s">
        <v>257</v>
      </c>
      <c r="Y856" s="87" t="s">
        <v>640</v>
      </c>
    </row>
    <row r="857" spans="1:25">
      <c r="A857" s="209"/>
      <c r="B857" s="25" t="s">
        <v>878</v>
      </c>
      <c r="C857" s="153">
        <v>6425.4611000000004</v>
      </c>
      <c r="D857" s="153">
        <v>-69044.178700000004</v>
      </c>
      <c r="E857" s="25">
        <v>-99.1</v>
      </c>
      <c r="F857" s="32">
        <v>43494</v>
      </c>
      <c r="G857" s="32">
        <v>43494</v>
      </c>
      <c r="H857" s="300"/>
      <c r="I857" s="301"/>
      <c r="J857" s="301"/>
      <c r="K857" s="301"/>
      <c r="L857" s="301"/>
      <c r="M857" s="302"/>
      <c r="N857" s="27">
        <v>37.979999999999997</v>
      </c>
      <c r="O857" s="27">
        <v>38.549999999999997</v>
      </c>
      <c r="P857" s="77">
        <f t="shared" si="162"/>
        <v>38.265000000000001</v>
      </c>
      <c r="Q857" s="77">
        <f t="shared" si="163"/>
        <v>0.57000000000000028</v>
      </c>
      <c r="R857" s="87" t="s">
        <v>589</v>
      </c>
      <c r="S857" s="35">
        <v>2.0900000000000001E-7</v>
      </c>
      <c r="T857" s="132">
        <f t="shared" si="164"/>
        <v>3.6666666666666651E-7</v>
      </c>
      <c r="U857" s="132" t="s">
        <v>609</v>
      </c>
      <c r="V857" s="132" t="s">
        <v>609</v>
      </c>
      <c r="W857" s="132" t="s">
        <v>609</v>
      </c>
      <c r="X857" s="132" t="s">
        <v>257</v>
      </c>
      <c r="Y857" s="87" t="s">
        <v>640</v>
      </c>
    </row>
    <row r="858" spans="1:25">
      <c r="A858" s="209"/>
      <c r="B858" s="25" t="s">
        <v>879</v>
      </c>
      <c r="C858" s="153">
        <v>6425.4611000000004</v>
      </c>
      <c r="D858" s="153">
        <v>-69044.178700000004</v>
      </c>
      <c r="E858" s="25">
        <v>-99.1</v>
      </c>
      <c r="F858" s="32">
        <v>43495</v>
      </c>
      <c r="G858" s="32">
        <v>43495</v>
      </c>
      <c r="H858" s="300"/>
      <c r="I858" s="301"/>
      <c r="J858" s="301"/>
      <c r="K858" s="301"/>
      <c r="L858" s="301"/>
      <c r="M858" s="302"/>
      <c r="N858" s="27">
        <v>24.8</v>
      </c>
      <c r="O858" s="27">
        <v>25.37</v>
      </c>
      <c r="P858" s="77">
        <f t="shared" si="162"/>
        <v>25.085000000000001</v>
      </c>
      <c r="Q858" s="77">
        <f t="shared" si="163"/>
        <v>0.57000000000000028</v>
      </c>
      <c r="R858" s="87" t="s">
        <v>589</v>
      </c>
      <c r="S858" s="35">
        <v>8.0299999999999998E-8</v>
      </c>
      <c r="T858" s="132">
        <f t="shared" si="164"/>
        <v>1.4087719298245608E-7</v>
      </c>
      <c r="U858" s="132" t="s">
        <v>609</v>
      </c>
      <c r="V858" s="132" t="s">
        <v>609</v>
      </c>
      <c r="W858" s="132" t="s">
        <v>609</v>
      </c>
      <c r="X858" s="132" t="s">
        <v>257</v>
      </c>
      <c r="Y858" s="87" t="s">
        <v>640</v>
      </c>
    </row>
    <row r="859" spans="1:25">
      <c r="A859" s="209"/>
      <c r="B859" s="25" t="s">
        <v>880</v>
      </c>
      <c r="C859" s="153">
        <v>6425.4611000000004</v>
      </c>
      <c r="D859" s="153">
        <v>-69044.178700000004</v>
      </c>
      <c r="E859" s="25">
        <v>-99.1</v>
      </c>
      <c r="F859" s="32">
        <v>43496</v>
      </c>
      <c r="G859" s="32">
        <v>43496</v>
      </c>
      <c r="H859" s="300"/>
      <c r="I859" s="301"/>
      <c r="J859" s="301"/>
      <c r="K859" s="301"/>
      <c r="L859" s="301"/>
      <c r="M859" s="302"/>
      <c r="N859" s="27">
        <v>29.9</v>
      </c>
      <c r="O859" s="27">
        <v>30.47</v>
      </c>
      <c r="P859" s="77">
        <f t="shared" si="162"/>
        <v>30.184999999999999</v>
      </c>
      <c r="Q859" s="77">
        <f t="shared" si="163"/>
        <v>0.57000000000000028</v>
      </c>
      <c r="R859" s="87" t="s">
        <v>589</v>
      </c>
      <c r="S859" s="35">
        <v>1.2800000000000001E-7</v>
      </c>
      <c r="T859" s="132">
        <f t="shared" si="164"/>
        <v>2.2456140350877182E-7</v>
      </c>
      <c r="U859" s="132" t="s">
        <v>609</v>
      </c>
      <c r="V859" s="132" t="s">
        <v>609</v>
      </c>
      <c r="W859" s="132" t="s">
        <v>609</v>
      </c>
      <c r="X859" s="132" t="s">
        <v>257</v>
      </c>
      <c r="Y859" s="87" t="s">
        <v>640</v>
      </c>
    </row>
    <row r="860" spans="1:25">
      <c r="A860" s="209"/>
      <c r="B860" s="25" t="s">
        <v>881</v>
      </c>
      <c r="C860" s="153">
        <v>6425.4611000000004</v>
      </c>
      <c r="D860" s="153">
        <v>-69044.178700000004</v>
      </c>
      <c r="E860" s="25">
        <v>-99.1</v>
      </c>
      <c r="F860" s="32">
        <v>43497</v>
      </c>
      <c r="G860" s="32">
        <v>43497</v>
      </c>
      <c r="H860" s="303"/>
      <c r="I860" s="304"/>
      <c r="J860" s="304"/>
      <c r="K860" s="304"/>
      <c r="L860" s="304"/>
      <c r="M860" s="305"/>
      <c r="N860" s="27">
        <v>39.5</v>
      </c>
      <c r="O860" s="27">
        <v>42.05</v>
      </c>
      <c r="P860" s="77">
        <f t="shared" si="162"/>
        <v>40.774999999999999</v>
      </c>
      <c r="Q860" s="77">
        <f t="shared" si="163"/>
        <v>2.5499999999999972</v>
      </c>
      <c r="R860" s="87" t="s">
        <v>589</v>
      </c>
      <c r="S860" s="35">
        <v>6.3300000000000004E-8</v>
      </c>
      <c r="T860" s="132">
        <f t="shared" si="164"/>
        <v>2.4823529411764735E-8</v>
      </c>
      <c r="U860" s="132" t="s">
        <v>609</v>
      </c>
      <c r="V860" s="132" t="s">
        <v>609</v>
      </c>
      <c r="W860" s="132" t="s">
        <v>609</v>
      </c>
      <c r="X860" s="132" t="s">
        <v>257</v>
      </c>
      <c r="Y860" s="87" t="s">
        <v>640</v>
      </c>
    </row>
    <row r="861" spans="1:25">
      <c r="A861" s="263"/>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74"/>
    </row>
    <row r="862" spans="1:25" s="103" customFormat="1">
      <c r="A862" s="222" t="s">
        <v>882</v>
      </c>
      <c r="B862" s="47" t="s">
        <v>883</v>
      </c>
      <c r="C862" s="166">
        <v>6465.9960000000001</v>
      </c>
      <c r="D862" s="166">
        <v>-68948.856</v>
      </c>
      <c r="E862" s="166">
        <v>-297.85500000000002</v>
      </c>
      <c r="F862" s="80">
        <v>43665.694444444445</v>
      </c>
      <c r="G862" s="80">
        <v>43670.645833333336</v>
      </c>
      <c r="H862" s="322"/>
      <c r="I862" s="323"/>
      <c r="J862" s="323"/>
      <c r="K862" s="323"/>
      <c r="L862" s="323"/>
      <c r="M862" s="324"/>
      <c r="N862" s="77">
        <v>96</v>
      </c>
      <c r="O862" s="77">
        <v>101</v>
      </c>
      <c r="P862" s="77">
        <f t="shared" ref="P862:P882" si="165">(N862+O862)/2</f>
        <v>98.5</v>
      </c>
      <c r="Q862" s="77">
        <f t="shared" ref="Q862:Q882" si="166">O862-N862</f>
        <v>5</v>
      </c>
      <c r="R862" s="87" t="s">
        <v>706</v>
      </c>
      <c r="S862" s="81">
        <v>7.34E-11</v>
      </c>
      <c r="T862" s="132">
        <f>S862/Q862</f>
        <v>1.4680000000000001E-11</v>
      </c>
      <c r="U862" s="81">
        <v>6.9400000000000005E-7</v>
      </c>
      <c r="V862" s="81">
        <v>1.3899999999999999E-7</v>
      </c>
      <c r="W862" s="77">
        <v>37.805157629269786</v>
      </c>
      <c r="X862" s="47" t="s">
        <v>884</v>
      </c>
      <c r="Y862" s="47" t="s">
        <v>885</v>
      </c>
    </row>
    <row r="863" spans="1:25" s="103" customFormat="1">
      <c r="A863" s="222"/>
      <c r="B863" s="47" t="s">
        <v>886</v>
      </c>
      <c r="C863" s="166">
        <v>6465.9960000000001</v>
      </c>
      <c r="D863" s="166">
        <v>-68948.856</v>
      </c>
      <c r="E863" s="166">
        <v>-297.85500000000002</v>
      </c>
      <c r="F863" s="80">
        <v>43670.711805555555</v>
      </c>
      <c r="G863" s="80">
        <v>43676.416666666664</v>
      </c>
      <c r="H863" s="310"/>
      <c r="I863" s="311"/>
      <c r="J863" s="311"/>
      <c r="K863" s="311"/>
      <c r="L863" s="311"/>
      <c r="M863" s="312"/>
      <c r="N863" s="77">
        <v>91</v>
      </c>
      <c r="O863" s="77">
        <v>96</v>
      </c>
      <c r="P863" s="77">
        <f t="shared" si="165"/>
        <v>93.5</v>
      </c>
      <c r="Q863" s="77">
        <f t="shared" si="166"/>
        <v>5</v>
      </c>
      <c r="R863" s="87" t="s">
        <v>706</v>
      </c>
      <c r="S863" s="81">
        <v>8.0399999999999995E-9</v>
      </c>
      <c r="T863" s="81">
        <v>1.6079999999999998E-9</v>
      </c>
      <c r="U863" s="81">
        <v>9.3600000000000008E-9</v>
      </c>
      <c r="V863" s="81">
        <v>1.8720000000000002E-9</v>
      </c>
      <c r="W863" s="77">
        <v>27.517437629269807</v>
      </c>
      <c r="X863" s="47" t="s">
        <v>884</v>
      </c>
      <c r="Y863" s="47" t="s">
        <v>885</v>
      </c>
    </row>
    <row r="864" spans="1:25" s="103" customFormat="1">
      <c r="A864" s="222"/>
      <c r="B864" s="47" t="s">
        <v>887</v>
      </c>
      <c r="C864" s="166">
        <v>6465.9960000000001</v>
      </c>
      <c r="D864" s="166">
        <v>-68948.856</v>
      </c>
      <c r="E864" s="166">
        <v>-297.85500000000002</v>
      </c>
      <c r="F864" s="80">
        <v>43676.416666666664</v>
      </c>
      <c r="G864" s="80">
        <v>43685.386805555558</v>
      </c>
      <c r="H864" s="310"/>
      <c r="I864" s="311"/>
      <c r="J864" s="311"/>
      <c r="K864" s="311"/>
      <c r="L864" s="311"/>
      <c r="M864" s="312"/>
      <c r="N864" s="77">
        <v>86</v>
      </c>
      <c r="O864" s="77">
        <v>91</v>
      </c>
      <c r="P864" s="77">
        <f t="shared" si="165"/>
        <v>88.5</v>
      </c>
      <c r="Q864" s="77">
        <f t="shared" si="166"/>
        <v>5</v>
      </c>
      <c r="R864" s="87" t="s">
        <v>706</v>
      </c>
      <c r="S864" s="81" t="s">
        <v>609</v>
      </c>
      <c r="T864" s="81">
        <v>4.8200000000000001E-8</v>
      </c>
      <c r="U864" s="81" t="s">
        <v>609</v>
      </c>
      <c r="V864" s="81" t="s">
        <v>609</v>
      </c>
      <c r="W864" s="77">
        <v>-160.12788237073019</v>
      </c>
      <c r="X864" s="81" t="s">
        <v>609</v>
      </c>
      <c r="Y864" s="47" t="s">
        <v>888</v>
      </c>
    </row>
    <row r="865" spans="1:25" s="103" customFormat="1">
      <c r="A865" s="222"/>
      <c r="B865" s="47" t="s">
        <v>889</v>
      </c>
      <c r="C865" s="166">
        <v>6465.9960000000001</v>
      </c>
      <c r="D865" s="166">
        <v>-68948.856</v>
      </c>
      <c r="E865" s="166">
        <v>-297.85500000000002</v>
      </c>
      <c r="F865" s="80">
        <v>43685.446527777778</v>
      </c>
      <c r="G865" s="80">
        <v>43698.601388888892</v>
      </c>
      <c r="H865" s="310"/>
      <c r="I865" s="311"/>
      <c r="J865" s="311"/>
      <c r="K865" s="311"/>
      <c r="L865" s="311"/>
      <c r="M865" s="312"/>
      <c r="N865" s="77">
        <v>81</v>
      </c>
      <c r="O865" s="77">
        <v>86</v>
      </c>
      <c r="P865" s="77">
        <f t="shared" si="165"/>
        <v>83.5</v>
      </c>
      <c r="Q865" s="77">
        <f t="shared" si="166"/>
        <v>5</v>
      </c>
      <c r="R865" s="87" t="s">
        <v>706</v>
      </c>
      <c r="S865" s="81">
        <v>8.0400000000000002E-11</v>
      </c>
      <c r="T865" s="81">
        <v>1.6080000000000001E-11</v>
      </c>
      <c r="U865" s="81">
        <v>1.0699999999999999E-6</v>
      </c>
      <c r="V865" s="81">
        <v>2.1399999999999998E-7</v>
      </c>
      <c r="W865" s="77">
        <v>-23.312222370730183</v>
      </c>
      <c r="X865" s="47" t="s">
        <v>884</v>
      </c>
      <c r="Y865" s="47" t="s">
        <v>885</v>
      </c>
    </row>
    <row r="866" spans="1:25" s="103" customFormat="1">
      <c r="A866" s="222"/>
      <c r="B866" s="47" t="s">
        <v>890</v>
      </c>
      <c r="C866" s="166">
        <v>6465.9960000000001</v>
      </c>
      <c r="D866" s="166">
        <v>-68948.856</v>
      </c>
      <c r="E866" s="166">
        <v>-297.85500000000002</v>
      </c>
      <c r="F866" s="80">
        <v>43698.630555555559</v>
      </c>
      <c r="G866" s="80">
        <v>43703.421527777777</v>
      </c>
      <c r="H866" s="310"/>
      <c r="I866" s="311"/>
      <c r="J866" s="311"/>
      <c r="K866" s="311"/>
      <c r="L866" s="311"/>
      <c r="M866" s="312"/>
      <c r="N866" s="77">
        <v>76</v>
      </c>
      <c r="O866" s="77">
        <v>81</v>
      </c>
      <c r="P866" s="77">
        <f t="shared" si="165"/>
        <v>78.5</v>
      </c>
      <c r="Q866" s="77">
        <f t="shared" si="166"/>
        <v>5</v>
      </c>
      <c r="R866" s="87" t="s">
        <v>706</v>
      </c>
      <c r="S866" s="81">
        <v>3.0699999999999999E-9</v>
      </c>
      <c r="T866" s="81">
        <v>6.1399999999999995E-10</v>
      </c>
      <c r="U866" s="81">
        <v>9.3999999999999995E-8</v>
      </c>
      <c r="V866" s="81">
        <v>1.88E-8</v>
      </c>
      <c r="W866" s="77">
        <v>-32.099522370730199</v>
      </c>
      <c r="X866" s="47" t="s">
        <v>884</v>
      </c>
      <c r="Y866" s="47" t="s">
        <v>885</v>
      </c>
    </row>
    <row r="867" spans="1:25" s="103" customFormat="1">
      <c r="A867" s="222"/>
      <c r="B867" s="47" t="s">
        <v>891</v>
      </c>
      <c r="C867" s="166">
        <v>6465.9960000000001</v>
      </c>
      <c r="D867" s="166">
        <v>-68948.856</v>
      </c>
      <c r="E867" s="166">
        <v>-297.85500000000002</v>
      </c>
      <c r="F867" s="80">
        <v>43703.446527777778</v>
      </c>
      <c r="G867" s="80">
        <v>43706.380555555559</v>
      </c>
      <c r="H867" s="310"/>
      <c r="I867" s="311"/>
      <c r="J867" s="311"/>
      <c r="K867" s="311"/>
      <c r="L867" s="311"/>
      <c r="M867" s="312"/>
      <c r="N867" s="77">
        <v>71</v>
      </c>
      <c r="O867" s="77">
        <v>76</v>
      </c>
      <c r="P867" s="77">
        <f t="shared" si="165"/>
        <v>73.5</v>
      </c>
      <c r="Q867" s="77">
        <f t="shared" si="166"/>
        <v>5</v>
      </c>
      <c r="R867" s="87" t="s">
        <v>706</v>
      </c>
      <c r="S867" s="81">
        <v>2.5799999999999999E-10</v>
      </c>
      <c r="T867" s="81">
        <v>5.1599999999999995E-11</v>
      </c>
      <c r="U867" s="81">
        <v>8.67E-6</v>
      </c>
      <c r="V867" s="81">
        <v>1.734E-6</v>
      </c>
      <c r="W867" s="77">
        <v>-41.665082370730204</v>
      </c>
      <c r="X867" s="47" t="s">
        <v>884</v>
      </c>
      <c r="Y867" s="47" t="s">
        <v>885</v>
      </c>
    </row>
    <row r="868" spans="1:25" s="103" customFormat="1">
      <c r="A868" s="222"/>
      <c r="B868" s="47" t="s">
        <v>892</v>
      </c>
      <c r="C868" s="166">
        <v>6465.9960000000001</v>
      </c>
      <c r="D868" s="166">
        <v>-68948.856</v>
      </c>
      <c r="E868" s="166">
        <v>-297.85500000000002</v>
      </c>
      <c r="F868" s="80">
        <v>43706.61041666667</v>
      </c>
      <c r="G868" s="80">
        <v>43711.571527777778</v>
      </c>
      <c r="H868" s="310"/>
      <c r="I868" s="311"/>
      <c r="J868" s="311"/>
      <c r="K868" s="311"/>
      <c r="L868" s="311"/>
      <c r="M868" s="312"/>
      <c r="N868" s="77">
        <v>66</v>
      </c>
      <c r="O868" s="77">
        <v>71</v>
      </c>
      <c r="P868" s="77">
        <f t="shared" si="165"/>
        <v>68.5</v>
      </c>
      <c r="Q868" s="77">
        <f t="shared" si="166"/>
        <v>5</v>
      </c>
      <c r="R868" s="87" t="s">
        <v>706</v>
      </c>
      <c r="S868" s="81">
        <v>3.0099999999999998E-8</v>
      </c>
      <c r="T868" s="81">
        <v>6.0199999999999995E-9</v>
      </c>
      <c r="U868" s="81">
        <v>7.9500000000000003E-4</v>
      </c>
      <c r="V868" s="81">
        <v>1.5900000000000002E-4</v>
      </c>
      <c r="W868" s="77">
        <v>-75.683050023252633</v>
      </c>
      <c r="X868" s="47" t="s">
        <v>274</v>
      </c>
      <c r="Y868" s="47" t="s">
        <v>275</v>
      </c>
    </row>
    <row r="869" spans="1:25" s="103" customFormat="1">
      <c r="A869" s="222"/>
      <c r="B869" s="47" t="s">
        <v>893</v>
      </c>
      <c r="C869" s="166">
        <v>6465.9960000000001</v>
      </c>
      <c r="D869" s="166">
        <v>-68948.856</v>
      </c>
      <c r="E869" s="166">
        <v>-297.85500000000002</v>
      </c>
      <c r="F869" s="80">
        <v>43711.607638888891</v>
      </c>
      <c r="G869" s="80">
        <v>43714.581944444442</v>
      </c>
      <c r="H869" s="310"/>
      <c r="I869" s="311"/>
      <c r="J869" s="311"/>
      <c r="K869" s="311"/>
      <c r="L869" s="311"/>
      <c r="M869" s="312"/>
      <c r="N869" s="77">
        <v>61</v>
      </c>
      <c r="O869" s="77">
        <v>66</v>
      </c>
      <c r="P869" s="77">
        <f t="shared" si="165"/>
        <v>63.5</v>
      </c>
      <c r="Q869" s="77">
        <f t="shared" si="166"/>
        <v>5</v>
      </c>
      <c r="R869" s="87" t="s">
        <v>706</v>
      </c>
      <c r="S869" s="81">
        <v>1.13E-9</v>
      </c>
      <c r="T869" s="81">
        <v>2.26E-10</v>
      </c>
      <c r="U869" s="81">
        <v>1.1200000000000001E-9</v>
      </c>
      <c r="V869" s="81">
        <v>2.24E-10</v>
      </c>
      <c r="W869" s="77">
        <v>-153.46580330622689</v>
      </c>
      <c r="X869" s="47" t="s">
        <v>652</v>
      </c>
      <c r="Y869" s="47" t="s">
        <v>784</v>
      </c>
    </row>
    <row r="870" spans="1:25" s="103" customFormat="1">
      <c r="A870" s="222"/>
      <c r="B870" s="47" t="s">
        <v>894</v>
      </c>
      <c r="C870" s="166">
        <v>6465.9960000000001</v>
      </c>
      <c r="D870" s="166">
        <v>-68948.856</v>
      </c>
      <c r="E870" s="166">
        <v>-297.85500000000002</v>
      </c>
      <c r="F870" s="80">
        <v>43714.609722222223</v>
      </c>
      <c r="G870" s="80">
        <v>43718.572222222225</v>
      </c>
      <c r="H870" s="310"/>
      <c r="I870" s="311"/>
      <c r="J870" s="311"/>
      <c r="K870" s="311"/>
      <c r="L870" s="311"/>
      <c r="M870" s="312"/>
      <c r="N870" s="77">
        <v>56</v>
      </c>
      <c r="O870" s="77">
        <v>61</v>
      </c>
      <c r="P870" s="77">
        <f t="shared" si="165"/>
        <v>58.5</v>
      </c>
      <c r="Q870" s="77">
        <f t="shared" si="166"/>
        <v>5</v>
      </c>
      <c r="R870" s="87" t="s">
        <v>706</v>
      </c>
      <c r="S870" s="81">
        <v>2.6700000000000001E-10</v>
      </c>
      <c r="T870" s="81">
        <v>5.3400000000000004E-11</v>
      </c>
      <c r="U870" s="81">
        <v>1.0800000000000001E-8</v>
      </c>
      <c r="V870" s="81">
        <v>2.16E-9</v>
      </c>
      <c r="W870" s="77">
        <v>-141.13971658920113</v>
      </c>
      <c r="X870" s="47" t="s">
        <v>652</v>
      </c>
      <c r="Y870" s="47" t="s">
        <v>784</v>
      </c>
    </row>
    <row r="871" spans="1:25" s="103" customFormat="1">
      <c r="A871" s="222"/>
      <c r="B871" s="47" t="s">
        <v>895</v>
      </c>
      <c r="C871" s="166">
        <v>6465.9960000000001</v>
      </c>
      <c r="D871" s="166">
        <v>-68948.856</v>
      </c>
      <c r="E871" s="166">
        <v>-297.85500000000002</v>
      </c>
      <c r="F871" s="80">
        <v>43718.597916666666</v>
      </c>
      <c r="G871" s="80">
        <v>43732.577777777777</v>
      </c>
      <c r="H871" s="310"/>
      <c r="I871" s="311"/>
      <c r="J871" s="311"/>
      <c r="K871" s="311"/>
      <c r="L871" s="311"/>
      <c r="M871" s="312"/>
      <c r="N871" s="77">
        <v>51</v>
      </c>
      <c r="O871" s="77">
        <v>56</v>
      </c>
      <c r="P871" s="77">
        <f t="shared" si="165"/>
        <v>53.5</v>
      </c>
      <c r="Q871" s="77">
        <f t="shared" si="166"/>
        <v>5</v>
      </c>
      <c r="R871" s="87" t="s">
        <v>706</v>
      </c>
      <c r="S871" s="81">
        <v>5.04E-9</v>
      </c>
      <c r="T871" s="81">
        <v>1.008E-9</v>
      </c>
      <c r="U871" s="81">
        <v>1.42E-3</v>
      </c>
      <c r="V871" s="81">
        <v>2.8400000000000002E-4</v>
      </c>
      <c r="W871" s="77">
        <v>44.183470127824648</v>
      </c>
      <c r="X871" s="47" t="s">
        <v>274</v>
      </c>
      <c r="Y871" s="47" t="s">
        <v>275</v>
      </c>
    </row>
    <row r="872" spans="1:25" s="103" customFormat="1">
      <c r="A872" s="222"/>
      <c r="B872" s="47" t="s">
        <v>896</v>
      </c>
      <c r="C872" s="166">
        <v>6465.9960000000001</v>
      </c>
      <c r="D872" s="166">
        <v>-68948.856</v>
      </c>
      <c r="E872" s="166">
        <v>-297.85500000000002</v>
      </c>
      <c r="F872" s="80">
        <v>43732.597222222219</v>
      </c>
      <c r="G872" s="80">
        <v>43735.367361111108</v>
      </c>
      <c r="H872" s="310"/>
      <c r="I872" s="311"/>
      <c r="J872" s="311"/>
      <c r="K872" s="311"/>
      <c r="L872" s="311"/>
      <c r="M872" s="312"/>
      <c r="N872" s="77">
        <v>46</v>
      </c>
      <c r="O872" s="77">
        <v>51</v>
      </c>
      <c r="P872" s="77">
        <f t="shared" si="165"/>
        <v>48.5</v>
      </c>
      <c r="Q872" s="77">
        <f t="shared" si="166"/>
        <v>5</v>
      </c>
      <c r="R872" s="87" t="s">
        <v>706</v>
      </c>
      <c r="S872" s="81">
        <v>1.63E-9</v>
      </c>
      <c r="T872" s="81">
        <v>3.2600000000000001E-10</v>
      </c>
      <c r="U872" s="81">
        <v>7.2200000000000003E-6</v>
      </c>
      <c r="V872" s="81">
        <v>1.4440000000000001E-6</v>
      </c>
      <c r="W872" s="77">
        <v>-12.509763155149699</v>
      </c>
      <c r="X872" s="47" t="s">
        <v>652</v>
      </c>
      <c r="Y872" s="47" t="s">
        <v>784</v>
      </c>
    </row>
    <row r="873" spans="1:25" s="103" customFormat="1">
      <c r="A873" s="222"/>
      <c r="B873" s="47" t="s">
        <v>897</v>
      </c>
      <c r="C873" s="166">
        <v>6465.9960000000001</v>
      </c>
      <c r="D873" s="166">
        <v>-68948.856</v>
      </c>
      <c r="E873" s="166">
        <v>-297.85500000000002</v>
      </c>
      <c r="F873" s="80">
        <v>43735.375</v>
      </c>
      <c r="G873" s="80">
        <v>43740.348611111112</v>
      </c>
      <c r="H873" s="310"/>
      <c r="I873" s="311"/>
      <c r="J873" s="311"/>
      <c r="K873" s="311"/>
      <c r="L873" s="311"/>
      <c r="M873" s="312"/>
      <c r="N873" s="77">
        <v>41</v>
      </c>
      <c r="O873" s="77">
        <v>46</v>
      </c>
      <c r="P873" s="77">
        <f t="shared" si="165"/>
        <v>43.5</v>
      </c>
      <c r="Q873" s="77">
        <f t="shared" si="166"/>
        <v>5</v>
      </c>
      <c r="R873" s="87" t="s">
        <v>706</v>
      </c>
      <c r="S873" s="81">
        <v>7.3E-9</v>
      </c>
      <c r="T873" s="81">
        <v>1.4599999999999999E-9</v>
      </c>
      <c r="U873" s="81">
        <v>1.7099999999999999E-5</v>
      </c>
      <c r="V873" s="81">
        <v>3.4199999999999999E-6</v>
      </c>
      <c r="W873" s="77">
        <v>74.906683561876036</v>
      </c>
      <c r="X873" s="47" t="s">
        <v>274</v>
      </c>
      <c r="Y873" s="47" t="s">
        <v>275</v>
      </c>
    </row>
    <row r="874" spans="1:25" s="103" customFormat="1">
      <c r="A874" s="222"/>
      <c r="B874" s="47" t="s">
        <v>898</v>
      </c>
      <c r="C874" s="166">
        <v>6465.9960000000001</v>
      </c>
      <c r="D874" s="166">
        <v>-68948.856</v>
      </c>
      <c r="E874" s="166">
        <v>-297.85500000000002</v>
      </c>
      <c r="F874" s="80">
        <v>43740.402777777781</v>
      </c>
      <c r="G874" s="80">
        <v>43748.417361111111</v>
      </c>
      <c r="H874" s="310"/>
      <c r="I874" s="311"/>
      <c r="J874" s="311"/>
      <c r="K874" s="311"/>
      <c r="L874" s="311"/>
      <c r="M874" s="312"/>
      <c r="N874" s="77">
        <v>72</v>
      </c>
      <c r="O874" s="77">
        <v>74</v>
      </c>
      <c r="P874" s="77">
        <f t="shared" si="165"/>
        <v>73</v>
      </c>
      <c r="Q874" s="77">
        <f t="shared" si="166"/>
        <v>2</v>
      </c>
      <c r="R874" s="87" t="s">
        <v>706</v>
      </c>
      <c r="S874" s="81">
        <v>5.2800000000000004E-10</v>
      </c>
      <c r="T874" s="81">
        <v>2.6400000000000002E-10</v>
      </c>
      <c r="U874" s="81">
        <v>7.9299999999999997E-7</v>
      </c>
      <c r="V874" s="81">
        <v>3.9649999999999998E-7</v>
      </c>
      <c r="W874" s="77">
        <v>-37.580602068575786</v>
      </c>
      <c r="X874" s="47" t="s">
        <v>652</v>
      </c>
      <c r="Y874" s="47" t="s">
        <v>784</v>
      </c>
    </row>
    <row r="875" spans="1:25" s="103" customFormat="1">
      <c r="A875" s="222"/>
      <c r="B875" s="47" t="s">
        <v>899</v>
      </c>
      <c r="C875" s="166">
        <v>6465.9960000000001</v>
      </c>
      <c r="D875" s="166">
        <v>-68948.856</v>
      </c>
      <c r="E875" s="166">
        <v>-297.85500000000002</v>
      </c>
      <c r="F875" s="80">
        <v>43748.420138888891</v>
      </c>
      <c r="G875" s="80">
        <v>43754.356249999997</v>
      </c>
      <c r="H875" s="310"/>
      <c r="I875" s="311"/>
      <c r="J875" s="311"/>
      <c r="K875" s="311"/>
      <c r="L875" s="311"/>
      <c r="M875" s="312"/>
      <c r="N875" s="77">
        <v>69</v>
      </c>
      <c r="O875" s="77">
        <v>71</v>
      </c>
      <c r="P875" s="77">
        <f t="shared" si="165"/>
        <v>70</v>
      </c>
      <c r="Q875" s="77">
        <f t="shared" si="166"/>
        <v>2</v>
      </c>
      <c r="R875" s="87" t="s">
        <v>706</v>
      </c>
      <c r="S875" s="81">
        <v>1.4499999999999999E-10</v>
      </c>
      <c r="T875" s="81">
        <v>7.2499999999999995E-11</v>
      </c>
      <c r="U875" s="81">
        <v>7.7099999999999992E-9</v>
      </c>
      <c r="V875" s="81">
        <v>3.8549999999999996E-9</v>
      </c>
      <c r="W875" s="77">
        <v>30.44670596163968</v>
      </c>
      <c r="X875" s="47" t="s">
        <v>652</v>
      </c>
      <c r="Y875" s="47" t="s">
        <v>784</v>
      </c>
    </row>
    <row r="876" spans="1:25" s="103" customFormat="1">
      <c r="A876" s="222"/>
      <c r="B876" s="47" t="s">
        <v>900</v>
      </c>
      <c r="C876" s="166">
        <v>6465.9960000000001</v>
      </c>
      <c r="D876" s="166">
        <v>-68948.856</v>
      </c>
      <c r="E876" s="166">
        <v>-297.85500000000002</v>
      </c>
      <c r="F876" s="80">
        <v>43754.361111111109</v>
      </c>
      <c r="G876" s="80">
        <v>43761.356944444444</v>
      </c>
      <c r="H876" s="310"/>
      <c r="I876" s="311"/>
      <c r="J876" s="311"/>
      <c r="K876" s="311"/>
      <c r="L876" s="311"/>
      <c r="M876" s="312"/>
      <c r="N876" s="77">
        <v>76.3</v>
      </c>
      <c r="O876" s="77">
        <v>77.3</v>
      </c>
      <c r="P876" s="77">
        <f t="shared" si="165"/>
        <v>76.8</v>
      </c>
      <c r="Q876" s="77">
        <f t="shared" si="166"/>
        <v>1</v>
      </c>
      <c r="R876" s="87" t="s">
        <v>706</v>
      </c>
      <c r="S876" s="81">
        <v>7.9400000000000005E-11</v>
      </c>
      <c r="T876" s="81">
        <v>7.9400000000000005E-11</v>
      </c>
      <c r="U876" s="81">
        <v>6.2500000000000005E-7</v>
      </c>
      <c r="V876" s="81">
        <v>6.2500000000000005E-7</v>
      </c>
      <c r="W876" s="77">
        <v>-31.774785573515373</v>
      </c>
      <c r="X876" s="47" t="s">
        <v>652</v>
      </c>
      <c r="Y876" s="47" t="s">
        <v>784</v>
      </c>
    </row>
    <row r="877" spans="1:25" s="103" customFormat="1">
      <c r="A877" s="222"/>
      <c r="B877" s="47" t="s">
        <v>901</v>
      </c>
      <c r="C877" s="166">
        <v>6465.9960000000001</v>
      </c>
      <c r="D877" s="166">
        <v>-68948.856</v>
      </c>
      <c r="E877" s="166">
        <v>-297.85500000000002</v>
      </c>
      <c r="F877" s="80">
        <v>43761.375</v>
      </c>
      <c r="G877" s="80">
        <v>43767.363888888889</v>
      </c>
      <c r="H877" s="310"/>
      <c r="I877" s="311"/>
      <c r="J877" s="311"/>
      <c r="K877" s="311"/>
      <c r="L877" s="311"/>
      <c r="M877" s="312"/>
      <c r="N877" s="77">
        <v>71</v>
      </c>
      <c r="O877" s="77">
        <v>72</v>
      </c>
      <c r="P877" s="77">
        <f t="shared" si="165"/>
        <v>71.5</v>
      </c>
      <c r="Q877" s="77">
        <f t="shared" si="166"/>
        <v>1</v>
      </c>
      <c r="R877" s="87" t="s">
        <v>706</v>
      </c>
      <c r="S877" s="81">
        <v>1.9500000000000001E-11</v>
      </c>
      <c r="T877" s="81">
        <v>1.9500000000000001E-11</v>
      </c>
      <c r="U877" s="81">
        <v>6.7100000000000006E-11</v>
      </c>
      <c r="V877" s="81">
        <v>6.7100000000000006E-11</v>
      </c>
      <c r="W877" s="77">
        <v>9.2682219465319235</v>
      </c>
      <c r="X877" s="47" t="s">
        <v>652</v>
      </c>
      <c r="Y877" s="47" t="s">
        <v>784</v>
      </c>
    </row>
    <row r="878" spans="1:25" s="103" customFormat="1">
      <c r="A878" s="222"/>
      <c r="B878" s="47" t="s">
        <v>902</v>
      </c>
      <c r="C878" s="166">
        <v>6465.9960000000001</v>
      </c>
      <c r="D878" s="166">
        <v>-68948.856</v>
      </c>
      <c r="E878" s="166">
        <v>-297.85500000000002</v>
      </c>
      <c r="F878" s="80">
        <v>43767.583333333336</v>
      </c>
      <c r="G878" s="80">
        <v>43769.356249999997</v>
      </c>
      <c r="H878" s="310"/>
      <c r="I878" s="311"/>
      <c r="J878" s="311"/>
      <c r="K878" s="311"/>
      <c r="L878" s="311"/>
      <c r="M878" s="312"/>
      <c r="N878" s="77">
        <v>65.849999999999994</v>
      </c>
      <c r="O878" s="77">
        <v>66.849999999999994</v>
      </c>
      <c r="P878" s="77">
        <f t="shared" si="165"/>
        <v>66.349999999999994</v>
      </c>
      <c r="Q878" s="77">
        <f t="shared" si="166"/>
        <v>1</v>
      </c>
      <c r="R878" s="87" t="s">
        <v>706</v>
      </c>
      <c r="S878" s="81">
        <v>6.9599999999999997E-10</v>
      </c>
      <c r="T878" s="81">
        <v>6.9599999999999997E-10</v>
      </c>
      <c r="U878" s="81">
        <v>6.7399999999999995E-11</v>
      </c>
      <c r="V878" s="81">
        <v>6.7399999999999995E-11</v>
      </c>
      <c r="W878" s="77">
        <v>-74.206210934931562</v>
      </c>
      <c r="X878" s="47" t="s">
        <v>652</v>
      </c>
      <c r="Y878" s="47" t="s">
        <v>784</v>
      </c>
    </row>
    <row r="879" spans="1:25" s="103" customFormat="1">
      <c r="A879" s="222"/>
      <c r="B879" s="47" t="s">
        <v>903</v>
      </c>
      <c r="C879" s="166">
        <v>6465.9960000000001</v>
      </c>
      <c r="D879" s="166">
        <v>-68948.856</v>
      </c>
      <c r="E879" s="166">
        <v>-297.85500000000002</v>
      </c>
      <c r="F879" s="80">
        <v>43769.416666666664</v>
      </c>
      <c r="G879" s="80">
        <v>43775.569444444445</v>
      </c>
      <c r="H879" s="310"/>
      <c r="I879" s="311"/>
      <c r="J879" s="311"/>
      <c r="K879" s="311"/>
      <c r="L879" s="311"/>
      <c r="M879" s="312"/>
      <c r="N879" s="77">
        <v>53.5</v>
      </c>
      <c r="O879" s="77">
        <v>54.5</v>
      </c>
      <c r="P879" s="77">
        <f t="shared" si="165"/>
        <v>54</v>
      </c>
      <c r="Q879" s="77">
        <f t="shared" si="166"/>
        <v>1</v>
      </c>
      <c r="R879" s="87" t="s">
        <v>706</v>
      </c>
      <c r="S879" s="81">
        <v>5.0499999999999997E-9</v>
      </c>
      <c r="T879" s="81">
        <v>5.0499999999999997E-9</v>
      </c>
      <c r="U879" s="81">
        <v>9.6299999999999999E-4</v>
      </c>
      <c r="V879" s="81">
        <v>9.6299999999999999E-4</v>
      </c>
      <c r="W879" s="77">
        <v>43.045415456121987</v>
      </c>
      <c r="X879" s="47" t="s">
        <v>274</v>
      </c>
      <c r="Y879" s="47" t="s">
        <v>275</v>
      </c>
    </row>
    <row r="880" spans="1:25" s="103" customFormat="1">
      <c r="A880" s="222"/>
      <c r="B880" s="47" t="s">
        <v>904</v>
      </c>
      <c r="C880" s="166">
        <v>6465.9960000000001</v>
      </c>
      <c r="D880" s="166">
        <v>-68948.856</v>
      </c>
      <c r="E880" s="166">
        <v>-297.85500000000002</v>
      </c>
      <c r="F880" s="80">
        <v>43775.572916666664</v>
      </c>
      <c r="G880" s="80">
        <v>43777.370138888888</v>
      </c>
      <c r="H880" s="310"/>
      <c r="I880" s="311"/>
      <c r="J880" s="311"/>
      <c r="K880" s="311"/>
      <c r="L880" s="311"/>
      <c r="M880" s="312"/>
      <c r="N880" s="77">
        <v>45.5</v>
      </c>
      <c r="O880" s="77">
        <v>46.5</v>
      </c>
      <c r="P880" s="77">
        <f t="shared" si="165"/>
        <v>46</v>
      </c>
      <c r="Q880" s="77">
        <f t="shared" si="166"/>
        <v>1</v>
      </c>
      <c r="R880" s="87" t="s">
        <v>706</v>
      </c>
      <c r="S880" s="81">
        <v>3.5899999999999998E-9</v>
      </c>
      <c r="T880" s="81">
        <v>3.5899999999999998E-9</v>
      </c>
      <c r="U880" s="81">
        <v>5.27E-15</v>
      </c>
      <c r="V880" s="81">
        <v>5.27E-15</v>
      </c>
      <c r="W880" s="77">
        <v>64.071530203363238</v>
      </c>
      <c r="X880" s="47" t="s">
        <v>652</v>
      </c>
      <c r="Y880" s="47" t="s">
        <v>784</v>
      </c>
    </row>
    <row r="881" spans="1:25" s="103" customFormat="1">
      <c r="A881" s="222"/>
      <c r="B881" s="47" t="s">
        <v>905</v>
      </c>
      <c r="C881" s="166">
        <v>6465.9960000000001</v>
      </c>
      <c r="D881" s="166">
        <v>-68948.856</v>
      </c>
      <c r="E881" s="166">
        <v>-297.85500000000002</v>
      </c>
      <c r="F881" s="80">
        <v>43777.375</v>
      </c>
      <c r="G881" s="80">
        <v>43780.567361111112</v>
      </c>
      <c r="H881" s="310"/>
      <c r="I881" s="311"/>
      <c r="J881" s="311"/>
      <c r="K881" s="311"/>
      <c r="L881" s="311"/>
      <c r="M881" s="312"/>
      <c r="N881" s="77">
        <v>43.7</v>
      </c>
      <c r="O881" s="77">
        <v>44.7</v>
      </c>
      <c r="P881" s="77">
        <f t="shared" si="165"/>
        <v>44.2</v>
      </c>
      <c r="Q881" s="77">
        <f t="shared" si="166"/>
        <v>1</v>
      </c>
      <c r="R881" s="87" t="s">
        <v>706</v>
      </c>
      <c r="S881" s="81">
        <v>3.7E-9</v>
      </c>
      <c r="T881" s="81">
        <v>3.7E-9</v>
      </c>
      <c r="U881" s="81">
        <v>1.5299999999999999E-5</v>
      </c>
      <c r="V881" s="81">
        <v>1.5299999999999999E-5</v>
      </c>
      <c r="W881" s="77">
        <v>74.623495021492431</v>
      </c>
      <c r="X881" s="47" t="s">
        <v>274</v>
      </c>
      <c r="Y881" s="47" t="s">
        <v>275</v>
      </c>
    </row>
    <row r="882" spans="1:25" s="103" customFormat="1">
      <c r="A882" s="222"/>
      <c r="B882" s="47" t="s">
        <v>906</v>
      </c>
      <c r="C882" s="166">
        <v>6465.9960000000001</v>
      </c>
      <c r="D882" s="166">
        <v>-68948.856</v>
      </c>
      <c r="E882" s="166">
        <v>-297.85500000000002</v>
      </c>
      <c r="F882" s="80">
        <v>43781.645833333336</v>
      </c>
      <c r="G882" s="80">
        <v>43787.365277777775</v>
      </c>
      <c r="H882" s="313"/>
      <c r="I882" s="314"/>
      <c r="J882" s="314"/>
      <c r="K882" s="314"/>
      <c r="L882" s="314"/>
      <c r="M882" s="315"/>
      <c r="N882" s="77">
        <v>41</v>
      </c>
      <c r="O882" s="77">
        <v>101</v>
      </c>
      <c r="P882" s="77">
        <f t="shared" si="165"/>
        <v>71</v>
      </c>
      <c r="Q882" s="77">
        <f t="shared" si="166"/>
        <v>60</v>
      </c>
      <c r="R882" s="87" t="s">
        <v>706</v>
      </c>
      <c r="S882" s="81">
        <v>1.72E-7</v>
      </c>
      <c r="T882" s="81">
        <v>2.8666666666666667E-9</v>
      </c>
      <c r="U882" s="81">
        <v>2.2499999999999998E-3</v>
      </c>
      <c r="V882" s="81">
        <v>3.7499999999999997E-5</v>
      </c>
      <c r="W882" s="77">
        <v>-103.6715433817655</v>
      </c>
      <c r="X882" s="47" t="s">
        <v>274</v>
      </c>
      <c r="Y882" s="47" t="s">
        <v>275</v>
      </c>
    </row>
    <row r="883" spans="1:25">
      <c r="A883" s="263"/>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74"/>
    </row>
    <row r="884" spans="1:25" ht="12" customHeight="1">
      <c r="A884" s="209" t="s">
        <v>907</v>
      </c>
      <c r="B884" s="25" t="s">
        <v>875</v>
      </c>
      <c r="C884" s="153">
        <v>6423.5109000000002</v>
      </c>
      <c r="D884" s="153">
        <v>-69048.264999999999</v>
      </c>
      <c r="E884" s="25">
        <v>-99.1</v>
      </c>
      <c r="F884" s="32">
        <v>43684</v>
      </c>
      <c r="G884" s="32">
        <v>43684</v>
      </c>
      <c r="H884" s="297"/>
      <c r="I884" s="298"/>
      <c r="J884" s="298"/>
      <c r="K884" s="298"/>
      <c r="L884" s="298"/>
      <c r="M884" s="299"/>
      <c r="N884" s="27">
        <v>28.7</v>
      </c>
      <c r="O884" s="27">
        <v>29.3</v>
      </c>
      <c r="P884" s="77">
        <f t="shared" ref="P884:P891" si="167">(N884+O884)/2</f>
        <v>29</v>
      </c>
      <c r="Q884" s="77">
        <f t="shared" ref="Q884:Q891" si="168">O884-N884</f>
        <v>0.60000000000000142</v>
      </c>
      <c r="R884" s="87" t="s">
        <v>589</v>
      </c>
      <c r="S884" s="35">
        <v>5.2499999999999997E-6</v>
      </c>
      <c r="T884" s="132">
        <f t="shared" ref="T884:T891" si="169">S884/Q884</f>
        <v>8.7499999999999789E-6</v>
      </c>
      <c r="U884" s="132" t="s">
        <v>609</v>
      </c>
      <c r="V884" s="132" t="s">
        <v>609</v>
      </c>
      <c r="W884" s="132" t="s">
        <v>609</v>
      </c>
      <c r="X884" s="132" t="s">
        <v>257</v>
      </c>
      <c r="Y884" s="87" t="s">
        <v>640</v>
      </c>
    </row>
    <row r="885" spans="1:25">
      <c r="A885" s="209"/>
      <c r="B885" s="25" t="s">
        <v>876</v>
      </c>
      <c r="C885" s="153">
        <v>6423.5109000000002</v>
      </c>
      <c r="D885" s="153">
        <v>-69048.264999999999</v>
      </c>
      <c r="E885" s="25">
        <v>-99.1</v>
      </c>
      <c r="F885" s="32">
        <v>43685</v>
      </c>
      <c r="G885" s="32">
        <v>43685</v>
      </c>
      <c r="H885" s="300"/>
      <c r="I885" s="301"/>
      <c r="J885" s="301"/>
      <c r="K885" s="301"/>
      <c r="L885" s="301"/>
      <c r="M885" s="302"/>
      <c r="N885" s="27">
        <v>28.7</v>
      </c>
      <c r="O885" s="27">
        <v>29.3</v>
      </c>
      <c r="P885" s="77">
        <f t="shared" si="167"/>
        <v>29</v>
      </c>
      <c r="Q885" s="77">
        <f t="shared" si="168"/>
        <v>0.60000000000000142</v>
      </c>
      <c r="R885" s="87" t="s">
        <v>589</v>
      </c>
      <c r="S885" s="35">
        <v>5.2499999999999997E-6</v>
      </c>
      <c r="T885" s="132">
        <f t="shared" si="169"/>
        <v>8.7499999999999789E-6</v>
      </c>
      <c r="U885" s="132" t="s">
        <v>609</v>
      </c>
      <c r="V885" s="132" t="s">
        <v>609</v>
      </c>
      <c r="W885" s="132" t="s">
        <v>609</v>
      </c>
      <c r="X885" s="132" t="s">
        <v>257</v>
      </c>
      <c r="Y885" s="87" t="s">
        <v>640</v>
      </c>
    </row>
    <row r="886" spans="1:25">
      <c r="A886" s="209"/>
      <c r="B886" s="25" t="s">
        <v>877</v>
      </c>
      <c r="C886" s="153">
        <v>6423.5109000000002</v>
      </c>
      <c r="D886" s="153">
        <v>-69048.264999999999</v>
      </c>
      <c r="E886" s="25">
        <v>-99.1</v>
      </c>
      <c r="F886" s="32">
        <v>43686</v>
      </c>
      <c r="G886" s="32">
        <v>43686</v>
      </c>
      <c r="H886" s="300"/>
      <c r="I886" s="301"/>
      <c r="J886" s="301"/>
      <c r="K886" s="301"/>
      <c r="L886" s="301"/>
      <c r="M886" s="302"/>
      <c r="N886" s="27">
        <v>28.97</v>
      </c>
      <c r="O886" s="27">
        <v>29.3</v>
      </c>
      <c r="P886" s="77">
        <f t="shared" si="167"/>
        <v>29.134999999999998</v>
      </c>
      <c r="Q886" s="77">
        <f t="shared" si="168"/>
        <v>0.33000000000000185</v>
      </c>
      <c r="R886" s="87" t="s">
        <v>589</v>
      </c>
      <c r="S886" s="35">
        <v>8.5199999999999995E-7</v>
      </c>
      <c r="T886" s="132">
        <f t="shared" si="169"/>
        <v>2.5818181818181671E-6</v>
      </c>
      <c r="U886" s="132" t="s">
        <v>609</v>
      </c>
      <c r="V886" s="132" t="s">
        <v>609</v>
      </c>
      <c r="W886" s="132" t="s">
        <v>609</v>
      </c>
      <c r="X886" s="132" t="s">
        <v>257</v>
      </c>
      <c r="Y886" s="87" t="s">
        <v>640</v>
      </c>
    </row>
    <row r="887" spans="1:25">
      <c r="A887" s="209"/>
      <c r="B887" s="25" t="s">
        <v>878</v>
      </c>
      <c r="C887" s="153">
        <v>6423.5109000000002</v>
      </c>
      <c r="D887" s="153">
        <v>-69048.264999999999</v>
      </c>
      <c r="E887" s="25">
        <v>-99.1</v>
      </c>
      <c r="F887" s="32">
        <v>43697</v>
      </c>
      <c r="G887" s="32">
        <v>43697</v>
      </c>
      <c r="H887" s="300"/>
      <c r="I887" s="301"/>
      <c r="J887" s="301"/>
      <c r="K887" s="301"/>
      <c r="L887" s="301"/>
      <c r="M887" s="302"/>
      <c r="N887" s="27">
        <v>28.3</v>
      </c>
      <c r="O887" s="27">
        <v>29.3</v>
      </c>
      <c r="P887" s="77">
        <f t="shared" si="167"/>
        <v>28.8</v>
      </c>
      <c r="Q887" s="77">
        <f t="shared" si="168"/>
        <v>1</v>
      </c>
      <c r="R887" s="87" t="s">
        <v>589</v>
      </c>
      <c r="S887" s="35">
        <v>1.0200000000000001E-5</v>
      </c>
      <c r="T887" s="132">
        <f t="shared" si="169"/>
        <v>1.0200000000000001E-5</v>
      </c>
      <c r="U887" s="132" t="s">
        <v>609</v>
      </c>
      <c r="V887" s="132" t="s">
        <v>609</v>
      </c>
      <c r="W887" s="132" t="s">
        <v>609</v>
      </c>
      <c r="X887" s="132" t="s">
        <v>257</v>
      </c>
      <c r="Y887" s="87" t="s">
        <v>640</v>
      </c>
    </row>
    <row r="888" spans="1:25">
      <c r="A888" s="209"/>
      <c r="B888" s="25" t="s">
        <v>879</v>
      </c>
      <c r="C888" s="153">
        <v>6423.5109000000002</v>
      </c>
      <c r="D888" s="153">
        <v>-69048.264999999999</v>
      </c>
      <c r="E888" s="25">
        <v>-99.1</v>
      </c>
      <c r="F888" s="32">
        <v>43698</v>
      </c>
      <c r="G888" s="32">
        <v>43698</v>
      </c>
      <c r="H888" s="300"/>
      <c r="I888" s="301"/>
      <c r="J888" s="301"/>
      <c r="K888" s="301"/>
      <c r="L888" s="301"/>
      <c r="M888" s="302"/>
      <c r="N888" s="27">
        <v>28.4</v>
      </c>
      <c r="O888" s="27">
        <v>29.3</v>
      </c>
      <c r="P888" s="77">
        <f t="shared" si="167"/>
        <v>28.85</v>
      </c>
      <c r="Q888" s="77">
        <f t="shared" si="168"/>
        <v>0.90000000000000213</v>
      </c>
      <c r="R888" s="87" t="s">
        <v>589</v>
      </c>
      <c r="S888" s="35">
        <v>8.9900000000000003E-6</v>
      </c>
      <c r="T888" s="132">
        <f t="shared" si="169"/>
        <v>9.9888888888888659E-6</v>
      </c>
      <c r="U888" s="132" t="s">
        <v>609</v>
      </c>
      <c r="V888" s="132" t="s">
        <v>609</v>
      </c>
      <c r="W888" s="132" t="s">
        <v>609</v>
      </c>
      <c r="X888" s="132" t="s">
        <v>257</v>
      </c>
      <c r="Y888" s="87" t="s">
        <v>640</v>
      </c>
    </row>
    <row r="889" spans="1:25">
      <c r="A889" s="209"/>
      <c r="B889" s="25" t="s">
        <v>880</v>
      </c>
      <c r="C889" s="153">
        <v>6423.5109000000002</v>
      </c>
      <c r="D889" s="153">
        <v>-69048.264999999999</v>
      </c>
      <c r="E889" s="25">
        <v>-99.1</v>
      </c>
      <c r="F889" s="32">
        <v>43699</v>
      </c>
      <c r="G889" s="32">
        <v>43699</v>
      </c>
      <c r="H889" s="300"/>
      <c r="I889" s="301"/>
      <c r="J889" s="301"/>
      <c r="K889" s="301"/>
      <c r="L889" s="301"/>
      <c r="M889" s="302"/>
      <c r="N889" s="27">
        <v>23.43</v>
      </c>
      <c r="O889" s="27">
        <v>24</v>
      </c>
      <c r="P889" s="77">
        <f t="shared" si="167"/>
        <v>23.715</v>
      </c>
      <c r="Q889" s="77">
        <f t="shared" si="168"/>
        <v>0.57000000000000028</v>
      </c>
      <c r="R889" s="87" t="s">
        <v>589</v>
      </c>
      <c r="S889" s="35">
        <v>4.7399999999999998E-7</v>
      </c>
      <c r="T889" s="132">
        <f t="shared" si="169"/>
        <v>8.3157894736842056E-7</v>
      </c>
      <c r="U889" s="132" t="s">
        <v>609</v>
      </c>
      <c r="V889" s="132" t="s">
        <v>609</v>
      </c>
      <c r="W889" s="132" t="s">
        <v>609</v>
      </c>
      <c r="X889" s="132" t="s">
        <v>257</v>
      </c>
      <c r="Y889" s="87" t="s">
        <v>640</v>
      </c>
    </row>
    <row r="890" spans="1:25">
      <c r="A890" s="209"/>
      <c r="B890" s="25" t="s">
        <v>881</v>
      </c>
      <c r="C890" s="153">
        <v>6423.5109000000002</v>
      </c>
      <c r="D890" s="153">
        <v>-69048.264999999999</v>
      </c>
      <c r="E890" s="25">
        <v>-99.1</v>
      </c>
      <c r="F890" s="32">
        <v>43700</v>
      </c>
      <c r="G890" s="32">
        <v>43700</v>
      </c>
      <c r="H890" s="300"/>
      <c r="I890" s="301"/>
      <c r="J890" s="301"/>
      <c r="K890" s="301"/>
      <c r="L890" s="301"/>
      <c r="M890" s="302"/>
      <c r="N890" s="27">
        <v>20.43</v>
      </c>
      <c r="O890" s="27">
        <v>21</v>
      </c>
      <c r="P890" s="77">
        <f t="shared" si="167"/>
        <v>20.715</v>
      </c>
      <c r="Q890" s="77">
        <f t="shared" si="168"/>
        <v>0.57000000000000028</v>
      </c>
      <c r="R890" s="87" t="s">
        <v>589</v>
      </c>
      <c r="S890" s="35">
        <v>6.7900000000000006E-8</v>
      </c>
      <c r="T890" s="132">
        <f t="shared" si="169"/>
        <v>1.1912280701754381E-7</v>
      </c>
      <c r="U890" s="132" t="s">
        <v>609</v>
      </c>
      <c r="V890" s="132" t="s">
        <v>609</v>
      </c>
      <c r="W890" s="132" t="s">
        <v>609</v>
      </c>
      <c r="X890" s="132" t="s">
        <v>257</v>
      </c>
      <c r="Y890" s="87" t="s">
        <v>640</v>
      </c>
    </row>
    <row r="891" spans="1:25">
      <c r="A891" s="209"/>
      <c r="B891" s="25" t="s">
        <v>908</v>
      </c>
      <c r="C891" s="153">
        <v>6423.5109000000002</v>
      </c>
      <c r="D891" s="153">
        <v>-69048.264999999999</v>
      </c>
      <c r="E891" s="25">
        <v>-99.1</v>
      </c>
      <c r="F891" s="32">
        <v>43703</v>
      </c>
      <c r="G891" s="32">
        <v>43703</v>
      </c>
      <c r="H891" s="303"/>
      <c r="I891" s="304"/>
      <c r="J891" s="304"/>
      <c r="K891" s="304"/>
      <c r="L891" s="304"/>
      <c r="M891" s="305"/>
      <c r="N891" s="27">
        <v>13.68</v>
      </c>
      <c r="O891" s="27">
        <v>14.25</v>
      </c>
      <c r="P891" s="77">
        <f t="shared" si="167"/>
        <v>13.965</v>
      </c>
      <c r="Q891" s="77">
        <f t="shared" si="168"/>
        <v>0.57000000000000028</v>
      </c>
      <c r="R891" s="87" t="s">
        <v>589</v>
      </c>
      <c r="S891" s="35">
        <v>1.14E-7</v>
      </c>
      <c r="T891" s="132">
        <f t="shared" si="169"/>
        <v>1.9999999999999991E-7</v>
      </c>
      <c r="U891" s="132" t="s">
        <v>609</v>
      </c>
      <c r="V891" s="132" t="s">
        <v>609</v>
      </c>
      <c r="W891" s="132" t="s">
        <v>609</v>
      </c>
      <c r="X891" s="132" t="s">
        <v>257</v>
      </c>
      <c r="Y891" s="87" t="s">
        <v>640</v>
      </c>
    </row>
    <row r="892" spans="1:25">
      <c r="A892" s="33" t="s">
        <v>873</v>
      </c>
    </row>
    <row r="893" spans="1:25">
      <c r="A893" s="33" t="s">
        <v>136</v>
      </c>
    </row>
    <row r="894" spans="1:25">
      <c r="A894" s="33" t="s">
        <v>137</v>
      </c>
    </row>
    <row r="895" spans="1:25">
      <c r="A895" s="33" t="s">
        <v>138</v>
      </c>
    </row>
    <row r="896" spans="1:25">
      <c r="A896" s="33" t="s">
        <v>139</v>
      </c>
    </row>
    <row r="897" spans="1:25">
      <c r="A897" s="33" t="s">
        <v>140</v>
      </c>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33" t="s">
        <v>141</v>
      </c>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33" t="s">
        <v>142</v>
      </c>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33" t="s">
        <v>143</v>
      </c>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08" t="s">
        <v>145</v>
      </c>
      <c r="B901" s="9"/>
      <c r="C901" s="9"/>
      <c r="D901" s="9"/>
      <c r="E901" s="9"/>
      <c r="F901" s="9"/>
      <c r="G901" s="9"/>
      <c r="H901" s="9"/>
      <c r="I901" s="9"/>
      <c r="J901" s="9"/>
      <c r="K901" s="9"/>
      <c r="L901" s="9"/>
      <c r="M901" s="9"/>
      <c r="N901" s="9"/>
      <c r="O901" s="9"/>
      <c r="P901" s="9"/>
      <c r="Q901" s="9"/>
      <c r="R901" s="9"/>
      <c r="S901" s="9"/>
      <c r="T901" s="9"/>
      <c r="U901" s="9"/>
      <c r="V901" s="9"/>
      <c r="W901" s="9"/>
      <c r="X901" s="9"/>
      <c r="Y901" s="9"/>
    </row>
  </sheetData>
  <autoFilter ref="R1:R600" xr:uid="{00000000-0009-0000-0000-000001000000}"/>
  <mergeCells count="254">
    <mergeCell ref="A862:A882"/>
    <mergeCell ref="A883:Y883"/>
    <mergeCell ref="A884:A891"/>
    <mergeCell ref="S852:W852"/>
    <mergeCell ref="X852:X853"/>
    <mergeCell ref="Y852:Y853"/>
    <mergeCell ref="A854:A860"/>
    <mergeCell ref="A861:Y861"/>
    <mergeCell ref="H854:M860"/>
    <mergeCell ref="H862:M882"/>
    <mergeCell ref="H884:M891"/>
    <mergeCell ref="A825:Y825"/>
    <mergeCell ref="A826:A839"/>
    <mergeCell ref="A852:A853"/>
    <mergeCell ref="B852:B853"/>
    <mergeCell ref="C852:E852"/>
    <mergeCell ref="F852:G852"/>
    <mergeCell ref="H852:P852"/>
    <mergeCell ref="Q852:Q853"/>
    <mergeCell ref="R852:R853"/>
    <mergeCell ref="H826:M839"/>
    <mergeCell ref="R801:R802"/>
    <mergeCell ref="S801:W801"/>
    <mergeCell ref="X801:X802"/>
    <mergeCell ref="Y801:Y802"/>
    <mergeCell ref="A803:A824"/>
    <mergeCell ref="A801:A802"/>
    <mergeCell ref="B801:B802"/>
    <mergeCell ref="C801:E801"/>
    <mergeCell ref="F801:G801"/>
    <mergeCell ref="H801:P801"/>
    <mergeCell ref="Q801:Q802"/>
    <mergeCell ref="H803:M824"/>
    <mergeCell ref="A746:Y746"/>
    <mergeCell ref="A747:A768"/>
    <mergeCell ref="A769:Y769"/>
    <mergeCell ref="A770:A789"/>
    <mergeCell ref="R725:R726"/>
    <mergeCell ref="S725:W725"/>
    <mergeCell ref="X725:X726"/>
    <mergeCell ref="Y725:Y726"/>
    <mergeCell ref="A727:A745"/>
    <mergeCell ref="A725:A726"/>
    <mergeCell ref="B725:B726"/>
    <mergeCell ref="C725:E725"/>
    <mergeCell ref="F725:G725"/>
    <mergeCell ref="H725:P725"/>
    <mergeCell ref="Q725:Q726"/>
    <mergeCell ref="H727:M745"/>
    <mergeCell ref="H747:M768"/>
    <mergeCell ref="H770:M789"/>
    <mergeCell ref="A706:Y706"/>
    <mergeCell ref="A708:Y708"/>
    <mergeCell ref="A709:A710"/>
    <mergeCell ref="H709:M710"/>
    <mergeCell ref="A711:Y711"/>
    <mergeCell ref="A712:A713"/>
    <mergeCell ref="H712:M713"/>
    <mergeCell ref="A675:Y675"/>
    <mergeCell ref="A676:A698"/>
    <mergeCell ref="A699:Y699"/>
    <mergeCell ref="A700:A705"/>
    <mergeCell ref="H700:M705"/>
    <mergeCell ref="H676:M698"/>
    <mergeCell ref="Q647:Q648"/>
    <mergeCell ref="R647:R648"/>
    <mergeCell ref="S647:W647"/>
    <mergeCell ref="X647:X648"/>
    <mergeCell ref="Y647:Y648"/>
    <mergeCell ref="A649:A674"/>
    <mergeCell ref="H649:M674"/>
    <mergeCell ref="A628:A634"/>
    <mergeCell ref="H628:M634"/>
    <mergeCell ref="A647:A648"/>
    <mergeCell ref="B647:B648"/>
    <mergeCell ref="C647:E647"/>
    <mergeCell ref="F647:G647"/>
    <mergeCell ref="H647:P647"/>
    <mergeCell ref="A610:A616"/>
    <mergeCell ref="H610:M616"/>
    <mergeCell ref="A617:Y617"/>
    <mergeCell ref="A618:A626"/>
    <mergeCell ref="H618:M626"/>
    <mergeCell ref="A627:Y627"/>
    <mergeCell ref="A601:A602"/>
    <mergeCell ref="H601:M602"/>
    <mergeCell ref="A603:Y603"/>
    <mergeCell ref="A604:A608"/>
    <mergeCell ref="H604:M608"/>
    <mergeCell ref="A609:Y609"/>
    <mergeCell ref="A587:A593"/>
    <mergeCell ref="H587:M593"/>
    <mergeCell ref="A594:Y594"/>
    <mergeCell ref="A595:A599"/>
    <mergeCell ref="H595:M599"/>
    <mergeCell ref="A600:Y600"/>
    <mergeCell ref="S575:W575"/>
    <mergeCell ref="X575:X576"/>
    <mergeCell ref="Y575:Y576"/>
    <mergeCell ref="A577:A585"/>
    <mergeCell ref="H577:M585"/>
    <mergeCell ref="A586:Y586"/>
    <mergeCell ref="A560:Y560"/>
    <mergeCell ref="A561:A562"/>
    <mergeCell ref="H561:M562"/>
    <mergeCell ref="A575:A576"/>
    <mergeCell ref="B575:B576"/>
    <mergeCell ref="C575:E575"/>
    <mergeCell ref="F575:G575"/>
    <mergeCell ref="H575:P575"/>
    <mergeCell ref="Q575:Q576"/>
    <mergeCell ref="R575:R576"/>
    <mergeCell ref="A538:A542"/>
    <mergeCell ref="A543:Y543"/>
    <mergeCell ref="A544:A553"/>
    <mergeCell ref="H544:M553"/>
    <mergeCell ref="A554:Y554"/>
    <mergeCell ref="A555:A559"/>
    <mergeCell ref="H555:M559"/>
    <mergeCell ref="A510:Y510"/>
    <mergeCell ref="A511:A524"/>
    <mergeCell ref="A525:Y525"/>
    <mergeCell ref="A526:A536"/>
    <mergeCell ref="H526:M536"/>
    <mergeCell ref="A537:Y537"/>
    <mergeCell ref="Q497:Q498"/>
    <mergeCell ref="R497:R498"/>
    <mergeCell ref="S497:W497"/>
    <mergeCell ref="X497:X498"/>
    <mergeCell ref="Y497:Y498"/>
    <mergeCell ref="A499:A509"/>
    <mergeCell ref="A457:A458"/>
    <mergeCell ref="A459:Y459"/>
    <mergeCell ref="A460:A463"/>
    <mergeCell ref="A464:Y464"/>
    <mergeCell ref="A465:A484"/>
    <mergeCell ref="A497:A498"/>
    <mergeCell ref="B497:B498"/>
    <mergeCell ref="C497:E497"/>
    <mergeCell ref="F497:G497"/>
    <mergeCell ref="H497:P497"/>
    <mergeCell ref="A435:Y435"/>
    <mergeCell ref="A436:A447"/>
    <mergeCell ref="A448:Y448"/>
    <mergeCell ref="A450:Y450"/>
    <mergeCell ref="A451:A455"/>
    <mergeCell ref="A456:Y456"/>
    <mergeCell ref="Q398:Q399"/>
    <mergeCell ref="R398:R399"/>
    <mergeCell ref="S398:W398"/>
    <mergeCell ref="X398:X399"/>
    <mergeCell ref="Y398:Y399"/>
    <mergeCell ref="A400:A434"/>
    <mergeCell ref="A347:A386"/>
    <mergeCell ref="A398:A399"/>
    <mergeCell ref="B398:B399"/>
    <mergeCell ref="C398:E398"/>
    <mergeCell ref="F398:G398"/>
    <mergeCell ref="H398:P398"/>
    <mergeCell ref="R307:R308"/>
    <mergeCell ref="S307:W307"/>
    <mergeCell ref="X307:X308"/>
    <mergeCell ref="Y307:Y308"/>
    <mergeCell ref="A309:A345"/>
    <mergeCell ref="A346:Y346"/>
    <mergeCell ref="A271:Y271"/>
    <mergeCell ref="A272:A295"/>
    <mergeCell ref="F272:F295"/>
    <mergeCell ref="G272:G295"/>
    <mergeCell ref="A307:A308"/>
    <mergeCell ref="B307:B308"/>
    <mergeCell ref="C307:E307"/>
    <mergeCell ref="F307:G307"/>
    <mergeCell ref="H307:P307"/>
    <mergeCell ref="Q307:Q308"/>
    <mergeCell ref="R235:R236"/>
    <mergeCell ref="S235:W235"/>
    <mergeCell ref="X235:X236"/>
    <mergeCell ref="Y235:Y236"/>
    <mergeCell ref="A237:A270"/>
    <mergeCell ref="F238:F246"/>
    <mergeCell ref="G238:G246"/>
    <mergeCell ref="A235:A236"/>
    <mergeCell ref="B235:B236"/>
    <mergeCell ref="C235:E235"/>
    <mergeCell ref="F235:G235"/>
    <mergeCell ref="H235:P235"/>
    <mergeCell ref="Q235:Q236"/>
    <mergeCell ref="A181:Y181"/>
    <mergeCell ref="A182:A187"/>
    <mergeCell ref="A188:Y188"/>
    <mergeCell ref="A189:A201"/>
    <mergeCell ref="A202:Y202"/>
    <mergeCell ref="A203:A222"/>
    <mergeCell ref="Q168:Q169"/>
    <mergeCell ref="R168:R169"/>
    <mergeCell ref="S168:W168"/>
    <mergeCell ref="X168:X169"/>
    <mergeCell ref="Y168:Y169"/>
    <mergeCell ref="A170:A180"/>
    <mergeCell ref="A148:A156"/>
    <mergeCell ref="A168:A169"/>
    <mergeCell ref="B168:B169"/>
    <mergeCell ref="C168:E168"/>
    <mergeCell ref="F168:G168"/>
    <mergeCell ref="H168:P168"/>
    <mergeCell ref="A106:A118"/>
    <mergeCell ref="A119:Y119"/>
    <mergeCell ref="A120:A139"/>
    <mergeCell ref="A140:Y140"/>
    <mergeCell ref="A141:A146"/>
    <mergeCell ref="A147:Y147"/>
    <mergeCell ref="R86:R87"/>
    <mergeCell ref="S86:W86"/>
    <mergeCell ref="X86:X87"/>
    <mergeCell ref="Y86:Y87"/>
    <mergeCell ref="A88:A104"/>
    <mergeCell ref="A105:Y105"/>
    <mergeCell ref="A86:A87"/>
    <mergeCell ref="B86:B87"/>
    <mergeCell ref="C86:E86"/>
    <mergeCell ref="F86:G86"/>
    <mergeCell ref="H86:P86"/>
    <mergeCell ref="Q86:Q87"/>
    <mergeCell ref="A55:Y55"/>
    <mergeCell ref="A56:A64"/>
    <mergeCell ref="F56:F64"/>
    <mergeCell ref="G56:G64"/>
    <mergeCell ref="A65:Y65"/>
    <mergeCell ref="A66:A74"/>
    <mergeCell ref="F66:F74"/>
    <mergeCell ref="G66:G74"/>
    <mergeCell ref="A18:Y18"/>
    <mergeCell ref="A19:A47"/>
    <mergeCell ref="F19:F28"/>
    <mergeCell ref="G19:G28"/>
    <mergeCell ref="A48:Y48"/>
    <mergeCell ref="A49:A54"/>
    <mergeCell ref="F49:F54"/>
    <mergeCell ref="G49:G54"/>
    <mergeCell ref="Q3:Q4"/>
    <mergeCell ref="R3:R4"/>
    <mergeCell ref="S3:W3"/>
    <mergeCell ref="X3:X4"/>
    <mergeCell ref="Y3:Y4"/>
    <mergeCell ref="A5:A17"/>
    <mergeCell ref="F5:F17"/>
    <mergeCell ref="G5:G17"/>
    <mergeCell ref="H1:J1"/>
    <mergeCell ref="A3:A4"/>
    <mergeCell ref="B3:B4"/>
    <mergeCell ref="C3:E3"/>
    <mergeCell ref="F3:G3"/>
    <mergeCell ref="H3:P3"/>
  </mergeCells>
  <phoneticPr fontId="1"/>
  <hyperlinks>
    <hyperlink ref="A237:A270" r:id="rId1" display="AN-1" xr:uid="{D7938EB4-16F5-4E82-8ADC-8B41EFFD6395}"/>
  </hyperlinks>
  <pageMargins left="1.0236220472440944" right="0.39370078740157483" top="0.39370078740157483" bottom="0.39370078740157483" header="0.51181102362204722" footer="0.51181102362204722"/>
  <pageSetup paperSize="8" scale="67" fitToHeight="5" orientation="landscape" r:id="rId2"/>
  <headerFooter alignWithMargins="0"/>
  <rowBreaks count="1" manualBreakCount="1">
    <brk id="325"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CE14-7C2D-4F9C-A6F5-894FF12E0F6F}">
  <dimension ref="A1:J107"/>
  <sheetViews>
    <sheetView zoomScaleNormal="100" workbookViewId="0">
      <pane ySplit="3" topLeftCell="A61" activePane="bottomLeft" state="frozen"/>
      <selection activeCell="F5" sqref="F5:F17"/>
      <selection pane="bottomLeft" activeCell="G43" sqref="G43"/>
    </sheetView>
  </sheetViews>
  <sheetFormatPr defaultColWidth="8.875" defaultRowHeight="18.75"/>
  <cols>
    <col min="1" max="1" width="16.25" style="167" customWidth="1"/>
    <col min="2" max="8" width="12.75" style="167" customWidth="1"/>
    <col min="9" max="9" width="14.375" style="167" customWidth="1"/>
    <col min="10" max="10" width="63.625" style="180" customWidth="1"/>
    <col min="11" max="16384" width="8.875" style="167"/>
  </cols>
  <sheetData>
    <row r="1" spans="1:10" ht="18" customHeight="1">
      <c r="A1" s="167" t="s">
        <v>909</v>
      </c>
      <c r="J1" s="168"/>
    </row>
    <row r="2" spans="1:10">
      <c r="A2" s="338" t="s">
        <v>910</v>
      </c>
      <c r="B2" s="338" t="s">
        <v>911</v>
      </c>
      <c r="C2" s="338"/>
      <c r="D2" s="338"/>
      <c r="E2" s="338" t="s">
        <v>912</v>
      </c>
      <c r="F2" s="338"/>
      <c r="G2" s="338"/>
      <c r="H2" s="325" t="s">
        <v>913</v>
      </c>
      <c r="I2" s="325" t="s">
        <v>914</v>
      </c>
      <c r="J2" s="327" t="s">
        <v>915</v>
      </c>
    </row>
    <row r="3" spans="1:10" ht="19.5" thickBot="1">
      <c r="A3" s="339"/>
      <c r="B3" s="189" t="s">
        <v>916</v>
      </c>
      <c r="C3" s="189" t="s">
        <v>917</v>
      </c>
      <c r="D3" s="189" t="s">
        <v>918</v>
      </c>
      <c r="E3" s="189" t="s">
        <v>916</v>
      </c>
      <c r="F3" s="189" t="s">
        <v>917</v>
      </c>
      <c r="G3" s="189" t="s">
        <v>918</v>
      </c>
      <c r="H3" s="326"/>
      <c r="I3" s="326"/>
      <c r="J3" s="328"/>
    </row>
    <row r="4" spans="1:10" ht="19.5" thickTop="1">
      <c r="A4" s="169" t="s">
        <v>919</v>
      </c>
      <c r="B4" s="170">
        <v>2625.3179</v>
      </c>
      <c r="C4" s="170">
        <v>-68430.453999999998</v>
      </c>
      <c r="D4" s="170">
        <v>269.51</v>
      </c>
      <c r="E4" s="170">
        <v>2625.3179</v>
      </c>
      <c r="F4" s="170">
        <v>-68430.453999999998</v>
      </c>
      <c r="G4" s="170">
        <f t="shared" ref="G4:G22" si="0">D4-H4</f>
        <v>-234.19</v>
      </c>
      <c r="H4" s="170">
        <v>503.7</v>
      </c>
      <c r="I4" s="171">
        <f>D4-G4</f>
        <v>503.7</v>
      </c>
      <c r="J4" s="172"/>
    </row>
    <row r="5" spans="1:10">
      <c r="A5" s="188" t="s">
        <v>920</v>
      </c>
      <c r="B5" s="171">
        <v>6437.3819000000003</v>
      </c>
      <c r="C5" s="171">
        <v>-69125.013000000006</v>
      </c>
      <c r="D5" s="171">
        <v>193.33</v>
      </c>
      <c r="E5" s="171">
        <v>6437.3819000000003</v>
      </c>
      <c r="F5" s="171">
        <v>-69125.013000000006</v>
      </c>
      <c r="G5" s="171">
        <f t="shared" si="0"/>
        <v>-307.66999999999996</v>
      </c>
      <c r="H5" s="171">
        <v>501</v>
      </c>
      <c r="I5" s="171">
        <f>D5-G5</f>
        <v>501</v>
      </c>
      <c r="J5" s="173"/>
    </row>
    <row r="6" spans="1:10">
      <c r="A6" s="188" t="s">
        <v>921</v>
      </c>
      <c r="B6" s="171">
        <v>4444.6698999999999</v>
      </c>
      <c r="C6" s="171">
        <v>-64489.605000000003</v>
      </c>
      <c r="D6" s="171">
        <v>356.37</v>
      </c>
      <c r="E6" s="171">
        <v>4444.6698999999999</v>
      </c>
      <c r="F6" s="171">
        <v>-64489.605000000003</v>
      </c>
      <c r="G6" s="171">
        <f t="shared" si="0"/>
        <v>-655.03</v>
      </c>
      <c r="H6" s="171">
        <v>1011.4</v>
      </c>
      <c r="I6" s="171">
        <f>D6-G6</f>
        <v>1011.4</v>
      </c>
      <c r="J6" s="173"/>
    </row>
    <row r="7" spans="1:10">
      <c r="A7" s="188" t="s">
        <v>922</v>
      </c>
      <c r="B7" s="171">
        <v>4071.7858000000001</v>
      </c>
      <c r="C7" s="171">
        <v>-69253.346000000005</v>
      </c>
      <c r="D7" s="171">
        <v>266.58</v>
      </c>
      <c r="E7" s="171">
        <v>4071.7858000000001</v>
      </c>
      <c r="F7" s="171">
        <v>-69253.346000000005</v>
      </c>
      <c r="G7" s="171">
        <f t="shared" si="0"/>
        <v>-238.42000000000002</v>
      </c>
      <c r="H7" s="171">
        <v>505</v>
      </c>
      <c r="I7" s="171">
        <f t="shared" ref="I7:I16" si="1">D7-G7</f>
        <v>505</v>
      </c>
      <c r="J7" s="173"/>
    </row>
    <row r="8" spans="1:10">
      <c r="A8" s="188" t="s">
        <v>923</v>
      </c>
      <c r="B8" s="171">
        <v>2389.6765999999998</v>
      </c>
      <c r="C8" s="171">
        <v>-68266.403000000006</v>
      </c>
      <c r="D8" s="171">
        <v>310.45</v>
      </c>
      <c r="E8" s="171">
        <v>2389.6765999999998</v>
      </c>
      <c r="F8" s="171">
        <v>-68266.403000000006</v>
      </c>
      <c r="G8" s="171">
        <f t="shared" si="0"/>
        <v>-191.85000000000002</v>
      </c>
      <c r="H8" s="171">
        <v>502.3</v>
      </c>
      <c r="I8" s="171">
        <f t="shared" si="1"/>
        <v>502.3</v>
      </c>
      <c r="J8" s="173"/>
    </row>
    <row r="9" spans="1:10">
      <c r="A9" s="188" t="s">
        <v>146</v>
      </c>
      <c r="B9" s="171">
        <v>978.71939999999995</v>
      </c>
      <c r="C9" s="171">
        <v>-66630.92</v>
      </c>
      <c r="D9" s="171">
        <v>319.3</v>
      </c>
      <c r="E9" s="171">
        <v>978.71939999999995</v>
      </c>
      <c r="F9" s="171">
        <v>-66630.92</v>
      </c>
      <c r="G9" s="171">
        <f t="shared" si="0"/>
        <v>-691.59999999999991</v>
      </c>
      <c r="H9" s="171">
        <v>1010.9</v>
      </c>
      <c r="I9" s="171">
        <f t="shared" si="1"/>
        <v>1010.8999999999999</v>
      </c>
      <c r="J9" s="173"/>
    </row>
    <row r="10" spans="1:10">
      <c r="A10" s="188" t="s">
        <v>924</v>
      </c>
      <c r="B10" s="171">
        <v>2135.8566999999998</v>
      </c>
      <c r="C10" s="171">
        <v>-67284.114000000001</v>
      </c>
      <c r="D10" s="171">
        <v>340.19</v>
      </c>
      <c r="E10" s="171">
        <v>2135.8566999999998</v>
      </c>
      <c r="F10" s="171">
        <v>-67284.114000000001</v>
      </c>
      <c r="G10" s="171">
        <f t="shared" si="0"/>
        <v>-671.81</v>
      </c>
      <c r="H10" s="171">
        <v>1012</v>
      </c>
      <c r="I10" s="171">
        <f t="shared" si="1"/>
        <v>1012</v>
      </c>
      <c r="J10" s="173"/>
    </row>
    <row r="11" spans="1:10">
      <c r="A11" s="188" t="s">
        <v>925</v>
      </c>
      <c r="B11" s="171">
        <v>1871.9229</v>
      </c>
      <c r="C11" s="171">
        <v>-66002.807000000001</v>
      </c>
      <c r="D11" s="171">
        <v>269.82</v>
      </c>
      <c r="E11" s="171">
        <v>1871.9229</v>
      </c>
      <c r="F11" s="171">
        <v>-66002.807000000001</v>
      </c>
      <c r="G11" s="171">
        <f t="shared" si="0"/>
        <v>-740.18000000000006</v>
      </c>
      <c r="H11" s="171">
        <v>1010</v>
      </c>
      <c r="I11" s="171">
        <f t="shared" si="1"/>
        <v>1010</v>
      </c>
      <c r="J11" s="173"/>
    </row>
    <row r="12" spans="1:10">
      <c r="A12" s="188" t="s">
        <v>926</v>
      </c>
      <c r="B12" s="171">
        <v>5511.2291999999998</v>
      </c>
      <c r="C12" s="171">
        <v>-66857.41</v>
      </c>
      <c r="D12" s="171">
        <v>275.42</v>
      </c>
      <c r="E12" s="171">
        <v>5511.2291999999998</v>
      </c>
      <c r="F12" s="171">
        <v>-66857.41</v>
      </c>
      <c r="G12" s="171">
        <f t="shared" si="0"/>
        <v>-754.57999999999993</v>
      </c>
      <c r="H12" s="171">
        <v>1030</v>
      </c>
      <c r="I12" s="171">
        <f t="shared" si="1"/>
        <v>1030</v>
      </c>
      <c r="J12" s="173"/>
    </row>
    <row r="13" spans="1:10">
      <c r="A13" s="188" t="s">
        <v>927</v>
      </c>
      <c r="B13" s="171">
        <v>10945.734899999999</v>
      </c>
      <c r="C13" s="171">
        <v>-63745.17</v>
      </c>
      <c r="D13" s="171">
        <v>475.56</v>
      </c>
      <c r="E13" s="171">
        <v>10945.734899999999</v>
      </c>
      <c r="F13" s="171">
        <v>-63745.17</v>
      </c>
      <c r="G13" s="171">
        <f t="shared" si="0"/>
        <v>-536.74</v>
      </c>
      <c r="H13" s="171">
        <v>1012.3</v>
      </c>
      <c r="I13" s="171">
        <f t="shared" si="1"/>
        <v>1012.3</v>
      </c>
      <c r="J13" s="173"/>
    </row>
    <row r="14" spans="1:10">
      <c r="A14" s="188" t="s">
        <v>928</v>
      </c>
      <c r="B14" s="171">
        <v>7560.4629999999997</v>
      </c>
      <c r="C14" s="171">
        <v>-67285.337</v>
      </c>
      <c r="D14" s="171">
        <v>339.88</v>
      </c>
      <c r="E14" s="171">
        <v>7560.4629999999997</v>
      </c>
      <c r="F14" s="171">
        <v>-67285.337</v>
      </c>
      <c r="G14" s="171">
        <f t="shared" si="0"/>
        <v>-672.22</v>
      </c>
      <c r="H14" s="171">
        <v>1012.1</v>
      </c>
      <c r="I14" s="171">
        <f t="shared" si="1"/>
        <v>1012.1</v>
      </c>
      <c r="J14" s="173"/>
    </row>
    <row r="15" spans="1:10">
      <c r="A15" s="188" t="s">
        <v>929</v>
      </c>
      <c r="B15" s="171">
        <v>3935.0444000000002</v>
      </c>
      <c r="C15" s="171">
        <v>-70695.369000000006</v>
      </c>
      <c r="D15" s="171">
        <v>137.38999999999999</v>
      </c>
      <c r="E15" s="171">
        <v>3935.0444000000002</v>
      </c>
      <c r="F15" s="171">
        <v>-70695.369000000006</v>
      </c>
      <c r="G15" s="171">
        <f t="shared" si="0"/>
        <v>-578.41</v>
      </c>
      <c r="H15" s="171">
        <v>715.8</v>
      </c>
      <c r="I15" s="171">
        <f t="shared" si="1"/>
        <v>715.8</v>
      </c>
      <c r="J15" s="173"/>
    </row>
    <row r="16" spans="1:10">
      <c r="A16" s="188" t="s">
        <v>930</v>
      </c>
      <c r="B16" s="171">
        <v>8625.7711999999992</v>
      </c>
      <c r="C16" s="171">
        <v>-65324.696000000004</v>
      </c>
      <c r="D16" s="171">
        <v>277.51</v>
      </c>
      <c r="E16" s="171">
        <v>8625.7711999999992</v>
      </c>
      <c r="F16" s="171">
        <v>-65324.696000000004</v>
      </c>
      <c r="G16" s="171">
        <f t="shared" si="0"/>
        <v>-737.54</v>
      </c>
      <c r="H16" s="171">
        <v>1015.05</v>
      </c>
      <c r="I16" s="171">
        <f t="shared" si="1"/>
        <v>1015.05</v>
      </c>
      <c r="J16" s="173"/>
    </row>
    <row r="17" spans="1:10">
      <c r="A17" s="188" t="s">
        <v>931</v>
      </c>
      <c r="B17" s="171">
        <v>6917.15</v>
      </c>
      <c r="C17" s="171">
        <v>-69221.278000000006</v>
      </c>
      <c r="D17" s="171">
        <v>213.22499999999999</v>
      </c>
      <c r="E17" s="171">
        <v>6917.15</v>
      </c>
      <c r="F17" s="171">
        <v>-69221.278000000006</v>
      </c>
      <c r="G17" s="171">
        <f t="shared" si="0"/>
        <v>-798.375</v>
      </c>
      <c r="H17" s="171">
        <v>1011.6</v>
      </c>
      <c r="I17" s="171">
        <f>D17-G17</f>
        <v>1011.6</v>
      </c>
      <c r="J17" s="173"/>
    </row>
    <row r="18" spans="1:10">
      <c r="A18" s="188" t="s">
        <v>932</v>
      </c>
      <c r="B18" s="171">
        <v>5183.3028999999997</v>
      </c>
      <c r="C18" s="171">
        <v>-68528.236999999994</v>
      </c>
      <c r="D18" s="171">
        <v>216.38</v>
      </c>
      <c r="E18" s="171">
        <v>5183.3028999999997</v>
      </c>
      <c r="F18" s="171">
        <v>-68528.236999999994</v>
      </c>
      <c r="G18" s="171">
        <f t="shared" si="0"/>
        <v>-793.82</v>
      </c>
      <c r="H18" s="171">
        <v>1010.2</v>
      </c>
      <c r="I18" s="171">
        <f t="shared" ref="I18:I32" si="2">D18-G18</f>
        <v>1010.2</v>
      </c>
      <c r="J18" s="173"/>
    </row>
    <row r="19" spans="1:10">
      <c r="A19" s="188" t="s">
        <v>933</v>
      </c>
      <c r="B19" s="171">
        <v>5218.9994999999999</v>
      </c>
      <c r="C19" s="171">
        <v>-68526.743000000002</v>
      </c>
      <c r="D19" s="171">
        <v>214.09</v>
      </c>
      <c r="E19" s="171">
        <v>5218.9994999999999</v>
      </c>
      <c r="F19" s="171">
        <v>-68526.743000000002</v>
      </c>
      <c r="G19" s="171">
        <f t="shared" si="0"/>
        <v>-193.91</v>
      </c>
      <c r="H19" s="171">
        <v>408</v>
      </c>
      <c r="I19" s="171">
        <f t="shared" si="2"/>
        <v>408</v>
      </c>
      <c r="J19" s="173"/>
    </row>
    <row r="20" spans="1:10">
      <c r="A20" s="188" t="s">
        <v>934</v>
      </c>
      <c r="B20" s="171">
        <v>5217.4098000000004</v>
      </c>
      <c r="C20" s="171">
        <v>-68280.252999999997</v>
      </c>
      <c r="D20" s="171">
        <v>220.07</v>
      </c>
      <c r="E20" s="171">
        <v>5217.4098000000004</v>
      </c>
      <c r="F20" s="171">
        <v>-68280.252999999997</v>
      </c>
      <c r="G20" s="171">
        <f t="shared" si="0"/>
        <v>-791.73</v>
      </c>
      <c r="H20" s="171">
        <v>1011.8</v>
      </c>
      <c r="I20" s="171">
        <f t="shared" si="2"/>
        <v>1011.8</v>
      </c>
      <c r="J20" s="173"/>
    </row>
    <row r="21" spans="1:10">
      <c r="A21" s="188" t="s">
        <v>935</v>
      </c>
      <c r="B21" s="171">
        <v>5161.8789999999999</v>
      </c>
      <c r="C21" s="171">
        <v>-68203.297999999995</v>
      </c>
      <c r="D21" s="171">
        <v>223.28</v>
      </c>
      <c r="E21" s="171">
        <v>5161.8789999999999</v>
      </c>
      <c r="F21" s="171">
        <v>-68203.297999999995</v>
      </c>
      <c r="G21" s="171">
        <f t="shared" si="0"/>
        <v>-788.72</v>
      </c>
      <c r="H21" s="171">
        <v>1012</v>
      </c>
      <c r="I21" s="171">
        <f t="shared" si="2"/>
        <v>1012</v>
      </c>
      <c r="J21" s="173"/>
    </row>
    <row r="22" spans="1:10">
      <c r="A22" s="188" t="s">
        <v>936</v>
      </c>
      <c r="B22" s="171">
        <v>5068.8157000000001</v>
      </c>
      <c r="C22" s="171">
        <v>-68106.19</v>
      </c>
      <c r="D22" s="171">
        <v>230.48</v>
      </c>
      <c r="E22" s="171">
        <v>5068.8157000000001</v>
      </c>
      <c r="F22" s="171">
        <v>-68106.19</v>
      </c>
      <c r="G22" s="171">
        <f t="shared" si="0"/>
        <v>-783.52</v>
      </c>
      <c r="H22" s="171">
        <v>1014</v>
      </c>
      <c r="I22" s="171">
        <f t="shared" si="2"/>
        <v>1014</v>
      </c>
      <c r="J22" s="173"/>
    </row>
    <row r="23" spans="1:10">
      <c r="A23" s="188" t="s">
        <v>937</v>
      </c>
      <c r="B23" s="171">
        <v>5256.4201999999996</v>
      </c>
      <c r="C23" s="171">
        <v>-68388.981</v>
      </c>
      <c r="D23" s="171">
        <v>216.99</v>
      </c>
      <c r="E23" s="171">
        <v>5416.4960000000001</v>
      </c>
      <c r="F23" s="171">
        <v>-68037.826000000001</v>
      </c>
      <c r="G23" s="171">
        <f>D23-I23</f>
        <v>-472.11</v>
      </c>
      <c r="H23" s="171">
        <v>790.1</v>
      </c>
      <c r="I23" s="171">
        <v>689.1</v>
      </c>
      <c r="J23" s="173" t="s">
        <v>938</v>
      </c>
    </row>
    <row r="24" spans="1:10">
      <c r="A24" s="188" t="s">
        <v>939</v>
      </c>
      <c r="B24" s="171">
        <v>6378.6109999999999</v>
      </c>
      <c r="C24" s="171">
        <v>-68858.513999999996</v>
      </c>
      <c r="D24" s="171">
        <v>253.08099999999999</v>
      </c>
      <c r="E24" s="171">
        <v>6378.6108000000004</v>
      </c>
      <c r="F24" s="171">
        <v>-68858.514999999999</v>
      </c>
      <c r="G24" s="171">
        <f>D24-H24</f>
        <v>52.080999999999989</v>
      </c>
      <c r="H24" s="171">
        <v>201</v>
      </c>
      <c r="I24" s="171">
        <f t="shared" si="2"/>
        <v>201</v>
      </c>
      <c r="J24" s="173"/>
    </row>
    <row r="25" spans="1:10">
      <c r="A25" s="188" t="s">
        <v>940</v>
      </c>
      <c r="B25" s="171">
        <v>6448.5770000000002</v>
      </c>
      <c r="C25" s="171">
        <v>-69069.073999999993</v>
      </c>
      <c r="D25" s="171">
        <v>198.488</v>
      </c>
      <c r="E25" s="171">
        <v>6448.5772999999999</v>
      </c>
      <c r="F25" s="171">
        <v>-69069.074999999997</v>
      </c>
      <c r="G25" s="171">
        <f>D25-H25</f>
        <v>18.488</v>
      </c>
      <c r="H25" s="171">
        <v>180</v>
      </c>
      <c r="I25" s="171">
        <f t="shared" si="2"/>
        <v>180</v>
      </c>
      <c r="J25" s="173"/>
    </row>
    <row r="26" spans="1:10">
      <c r="A26" s="188" t="s">
        <v>941</v>
      </c>
      <c r="B26" s="171">
        <v>6463.09</v>
      </c>
      <c r="C26" s="171">
        <v>-68962.856</v>
      </c>
      <c r="D26" s="171">
        <v>204.62200000000001</v>
      </c>
      <c r="E26" s="171">
        <v>6401.8441999999995</v>
      </c>
      <c r="F26" s="171">
        <v>-68980.134999999995</v>
      </c>
      <c r="G26" s="171">
        <f>D26-I26</f>
        <v>16.092000000000013</v>
      </c>
      <c r="H26" s="171">
        <v>199</v>
      </c>
      <c r="I26" s="171">
        <v>188.53</v>
      </c>
      <c r="J26" s="173" t="s">
        <v>938</v>
      </c>
    </row>
    <row r="27" spans="1:10">
      <c r="A27" s="188" t="s">
        <v>942</v>
      </c>
      <c r="B27" s="171">
        <v>6470.1289999999999</v>
      </c>
      <c r="C27" s="171">
        <v>-68774.221999999994</v>
      </c>
      <c r="D27" s="171">
        <v>214.44800000000001</v>
      </c>
      <c r="E27" s="171">
        <v>6470.1283999999996</v>
      </c>
      <c r="F27" s="171">
        <v>-68774.221999999994</v>
      </c>
      <c r="G27" s="171">
        <f>D27-H27</f>
        <v>115.44800000000001</v>
      </c>
      <c r="H27" s="171">
        <v>99</v>
      </c>
      <c r="I27" s="171">
        <f t="shared" si="2"/>
        <v>99</v>
      </c>
      <c r="J27" s="173"/>
    </row>
    <row r="28" spans="1:10">
      <c r="A28" s="188" t="s">
        <v>943</v>
      </c>
      <c r="B28" s="171">
        <v>6503.6790000000001</v>
      </c>
      <c r="C28" s="171">
        <v>-68867.673999999999</v>
      </c>
      <c r="D28" s="171">
        <v>206.56299999999999</v>
      </c>
      <c r="E28" s="171">
        <v>6312.9644900000003</v>
      </c>
      <c r="F28" s="171">
        <v>-68949.991999999998</v>
      </c>
      <c r="G28" s="171">
        <f>D28-I28</f>
        <v>-1070.0277161860758</v>
      </c>
      <c r="H28" s="171">
        <v>1300.2</v>
      </c>
      <c r="I28" s="171">
        <v>1276.5907161860757</v>
      </c>
      <c r="J28" s="173" t="s">
        <v>944</v>
      </c>
    </row>
    <row r="29" spans="1:10">
      <c r="A29" s="188" t="s">
        <v>945</v>
      </c>
      <c r="B29" s="171">
        <v>6437.41</v>
      </c>
      <c r="C29" s="171">
        <v>-68995.444000000003</v>
      </c>
      <c r="D29" s="171">
        <v>201.12</v>
      </c>
      <c r="E29" s="171">
        <v>6437.41</v>
      </c>
      <c r="F29" s="171">
        <v>-68995.444000000003</v>
      </c>
      <c r="G29" s="171">
        <v>-98.88</v>
      </c>
      <c r="H29" s="171">
        <f>D29-G29</f>
        <v>300</v>
      </c>
      <c r="I29" s="171">
        <f t="shared" si="2"/>
        <v>300</v>
      </c>
      <c r="J29" s="173"/>
    </row>
    <row r="30" spans="1:10">
      <c r="A30" s="188" t="s">
        <v>946</v>
      </c>
      <c r="B30" s="171">
        <v>6434.0839999999998</v>
      </c>
      <c r="C30" s="171">
        <v>-69020.789999999994</v>
      </c>
      <c r="D30" s="171">
        <v>100.9</v>
      </c>
      <c r="E30" s="171">
        <v>6362.64</v>
      </c>
      <c r="F30" s="171">
        <v>-68992.600000000006</v>
      </c>
      <c r="G30" s="171">
        <v>62.178100000000001</v>
      </c>
      <c r="H30" s="171">
        <v>86</v>
      </c>
      <c r="I30" s="171">
        <f t="shared" si="2"/>
        <v>38.721900000000005</v>
      </c>
      <c r="J30" s="173" t="s">
        <v>947</v>
      </c>
    </row>
    <row r="31" spans="1:10">
      <c r="A31" s="188" t="s">
        <v>948</v>
      </c>
      <c r="B31" s="171">
        <v>6451.41</v>
      </c>
      <c r="C31" s="171">
        <v>-69007.38</v>
      </c>
      <c r="D31" s="171">
        <v>20.9</v>
      </c>
      <c r="E31" s="171">
        <v>6451.41</v>
      </c>
      <c r="F31" s="171">
        <v>-69007.38</v>
      </c>
      <c r="G31" s="171">
        <f>D31-348</f>
        <v>-327.10000000000002</v>
      </c>
      <c r="H31" s="171">
        <f>D31-G31</f>
        <v>348</v>
      </c>
      <c r="I31" s="171">
        <f t="shared" si="2"/>
        <v>348</v>
      </c>
      <c r="J31" s="173" t="s">
        <v>949</v>
      </c>
    </row>
    <row r="32" spans="1:10">
      <c r="A32" s="188" t="s">
        <v>950</v>
      </c>
      <c r="B32" s="171">
        <v>6426.41</v>
      </c>
      <c r="C32" s="171">
        <v>-69037.62</v>
      </c>
      <c r="D32" s="171">
        <v>9.9</v>
      </c>
      <c r="E32" s="171">
        <v>6426.41</v>
      </c>
      <c r="F32" s="171">
        <v>-69037.62</v>
      </c>
      <c r="G32" s="171">
        <f>D32-335</f>
        <v>-325.10000000000002</v>
      </c>
      <c r="H32" s="171">
        <f>D32-G32</f>
        <v>335</v>
      </c>
      <c r="I32" s="171">
        <f t="shared" si="2"/>
        <v>335</v>
      </c>
      <c r="J32" s="173" t="s">
        <v>951</v>
      </c>
    </row>
    <row r="33" spans="1:10">
      <c r="A33" s="188" t="s">
        <v>952</v>
      </c>
      <c r="B33" s="171">
        <v>6439.8090000000002</v>
      </c>
      <c r="C33" s="171">
        <v>-69023.740000000005</v>
      </c>
      <c r="D33" s="171">
        <v>100.9</v>
      </c>
      <c r="E33" s="171">
        <v>6455.15</v>
      </c>
      <c r="F33" s="171">
        <v>-69036.600000000006</v>
      </c>
      <c r="G33" s="171">
        <v>102.652</v>
      </c>
      <c r="H33" s="171">
        <v>20.100000000000001</v>
      </c>
      <c r="I33" s="171">
        <f>D33-G33</f>
        <v>-1.7519999999999953</v>
      </c>
      <c r="J33" s="173" t="s">
        <v>953</v>
      </c>
    </row>
    <row r="34" spans="1:10">
      <c r="A34" s="188" t="s">
        <v>954</v>
      </c>
      <c r="B34" s="171">
        <v>6437.88</v>
      </c>
      <c r="C34" s="171">
        <v>-69023.48</v>
      </c>
      <c r="D34" s="171">
        <v>100.9</v>
      </c>
      <c r="E34" s="171">
        <v>6437.88</v>
      </c>
      <c r="F34" s="171">
        <v>-69023.48</v>
      </c>
      <c r="G34" s="171">
        <f>D34-H34</f>
        <v>79.490000000000009</v>
      </c>
      <c r="H34" s="171">
        <v>21.41</v>
      </c>
      <c r="I34" s="171">
        <v>21.41</v>
      </c>
      <c r="J34" s="173" t="s">
        <v>953</v>
      </c>
    </row>
    <row r="35" spans="1:10">
      <c r="A35" s="188" t="s">
        <v>955</v>
      </c>
      <c r="B35" s="171">
        <v>6439.06</v>
      </c>
      <c r="C35" s="171">
        <v>-69024.94</v>
      </c>
      <c r="D35" s="171">
        <v>100.9</v>
      </c>
      <c r="E35" s="171">
        <v>6442.55</v>
      </c>
      <c r="F35" s="171">
        <v>-69044.7</v>
      </c>
      <c r="G35" s="171">
        <v>100.9</v>
      </c>
      <c r="H35" s="171">
        <v>20.100000000000001</v>
      </c>
      <c r="I35" s="171">
        <f t="shared" ref="I35" si="3">D35-G35</f>
        <v>0</v>
      </c>
      <c r="J35" s="173" t="s">
        <v>953</v>
      </c>
    </row>
    <row r="36" spans="1:10">
      <c r="A36" s="188" t="s">
        <v>956</v>
      </c>
      <c r="B36" s="174">
        <v>6431.384</v>
      </c>
      <c r="C36" s="174">
        <v>-69018.903000000006</v>
      </c>
      <c r="D36" s="174">
        <v>1.804</v>
      </c>
      <c r="E36" s="171">
        <v>6382.61</v>
      </c>
      <c r="F36" s="171">
        <v>-68993.2</v>
      </c>
      <c r="G36" s="171">
        <v>-2.6446200000000002</v>
      </c>
      <c r="H36" s="171">
        <v>55.3</v>
      </c>
      <c r="I36" s="171">
        <f>D36-G36</f>
        <v>4.44862</v>
      </c>
      <c r="J36" s="173" t="s">
        <v>957</v>
      </c>
    </row>
    <row r="37" spans="1:10">
      <c r="A37" s="188" t="s">
        <v>958</v>
      </c>
      <c r="B37" s="171">
        <v>6453.8959999999997</v>
      </c>
      <c r="C37" s="171">
        <v>-68993.922000000006</v>
      </c>
      <c r="D37" s="171">
        <v>0.96199999999999997</v>
      </c>
      <c r="E37" s="171">
        <v>6453.8959999999997</v>
      </c>
      <c r="F37" s="171">
        <v>-68993.922000000006</v>
      </c>
      <c r="G37" s="171">
        <f>D37-H37</f>
        <v>-124.038</v>
      </c>
      <c r="H37" s="171">
        <v>125</v>
      </c>
      <c r="I37" s="171">
        <f t="shared" ref="I37:I42" si="4">D37-G37</f>
        <v>125</v>
      </c>
      <c r="J37" s="173" t="s">
        <v>959</v>
      </c>
    </row>
    <row r="38" spans="1:10">
      <c r="A38" s="188" t="s">
        <v>960</v>
      </c>
      <c r="B38" s="171">
        <v>6417.0749999999998</v>
      </c>
      <c r="C38" s="171">
        <v>-69044.687999999995</v>
      </c>
      <c r="D38" s="171">
        <v>0.7</v>
      </c>
      <c r="E38" s="171">
        <v>6417.0749999999998</v>
      </c>
      <c r="F38" s="171">
        <v>-69044.687999999995</v>
      </c>
      <c r="G38" s="171">
        <f>D38-H38</f>
        <v>-124.3</v>
      </c>
      <c r="H38" s="171">
        <v>125</v>
      </c>
      <c r="I38" s="171">
        <f t="shared" si="4"/>
        <v>125</v>
      </c>
      <c r="J38" s="173" t="s">
        <v>961</v>
      </c>
    </row>
    <row r="39" spans="1:10">
      <c r="A39" s="188" t="s">
        <v>962</v>
      </c>
      <c r="B39" s="171">
        <v>6420.3289999999997</v>
      </c>
      <c r="C39" s="171">
        <v>-69044.845000000001</v>
      </c>
      <c r="D39" s="171">
        <v>0.9</v>
      </c>
      <c r="E39" s="171">
        <v>6420.3289999999997</v>
      </c>
      <c r="F39" s="171">
        <v>-69044.845000000001</v>
      </c>
      <c r="G39" s="171">
        <f>D39-H39</f>
        <v>-15.6</v>
      </c>
      <c r="H39" s="171">
        <v>16.5</v>
      </c>
      <c r="I39" s="171">
        <f t="shared" si="4"/>
        <v>16.5</v>
      </c>
      <c r="J39" s="173" t="s">
        <v>963</v>
      </c>
    </row>
    <row r="40" spans="1:10">
      <c r="A40" s="188" t="s">
        <v>964</v>
      </c>
      <c r="B40" s="171">
        <v>6423.59</v>
      </c>
      <c r="C40" s="171">
        <v>-69041.001999999993</v>
      </c>
      <c r="D40" s="171">
        <v>0.9</v>
      </c>
      <c r="E40" s="171">
        <v>6423.59</v>
      </c>
      <c r="F40" s="171">
        <v>-69041.001999999993</v>
      </c>
      <c r="G40" s="171">
        <f>D40-H40</f>
        <v>-41.1</v>
      </c>
      <c r="H40" s="171">
        <v>42</v>
      </c>
      <c r="I40" s="171">
        <f t="shared" si="4"/>
        <v>42</v>
      </c>
      <c r="J40" s="173" t="s">
        <v>963</v>
      </c>
    </row>
    <row r="41" spans="1:10">
      <c r="A41" s="188" t="s">
        <v>965</v>
      </c>
      <c r="B41" s="171">
        <v>6422.9139999999998</v>
      </c>
      <c r="C41" s="171">
        <v>-69040.266000000003</v>
      </c>
      <c r="D41" s="171">
        <v>0.9</v>
      </c>
      <c r="E41" s="171">
        <v>6422.9139999999998</v>
      </c>
      <c r="F41" s="171">
        <v>-69040.266000000003</v>
      </c>
      <c r="G41" s="171">
        <f>D41-H41</f>
        <v>-51.1</v>
      </c>
      <c r="H41" s="171">
        <v>52</v>
      </c>
      <c r="I41" s="171">
        <f t="shared" si="4"/>
        <v>52</v>
      </c>
      <c r="J41" s="173" t="s">
        <v>963</v>
      </c>
    </row>
    <row r="42" spans="1:10">
      <c r="A42" s="188" t="s">
        <v>966</v>
      </c>
      <c r="B42" s="171">
        <v>6462.4380000000001</v>
      </c>
      <c r="C42" s="171">
        <v>-68997.224000000002</v>
      </c>
      <c r="D42" s="171">
        <v>-99.1</v>
      </c>
      <c r="E42" s="171">
        <v>6493.76</v>
      </c>
      <c r="F42" s="171">
        <v>-68943.100000000006</v>
      </c>
      <c r="G42" s="171">
        <v>-99.1</v>
      </c>
      <c r="H42" s="171">
        <v>62.5</v>
      </c>
      <c r="I42" s="171">
        <f t="shared" si="4"/>
        <v>0</v>
      </c>
      <c r="J42" s="173" t="s">
        <v>967</v>
      </c>
    </row>
    <row r="43" spans="1:10">
      <c r="A43" s="188" t="s">
        <v>968</v>
      </c>
      <c r="B43" s="171">
        <v>6417.2460000000001</v>
      </c>
      <c r="C43" s="171">
        <v>-69050.633000000002</v>
      </c>
      <c r="D43" s="171">
        <v>0.9</v>
      </c>
      <c r="E43" s="171">
        <v>6410.69</v>
      </c>
      <c r="F43" s="171">
        <v>-69069.399999999994</v>
      </c>
      <c r="G43" s="171">
        <v>3.44129</v>
      </c>
      <c r="H43" s="171">
        <v>20</v>
      </c>
      <c r="I43" s="171">
        <f>D43-G43</f>
        <v>-2.54129</v>
      </c>
      <c r="J43" s="173" t="s">
        <v>969</v>
      </c>
    </row>
    <row r="44" spans="1:10">
      <c r="A44" s="188" t="s">
        <v>970</v>
      </c>
      <c r="B44" s="171">
        <v>6414.643</v>
      </c>
      <c r="C44" s="171">
        <v>-69048.335000000006</v>
      </c>
      <c r="D44" s="171">
        <v>0.9</v>
      </c>
      <c r="E44" s="171">
        <v>6393.72</v>
      </c>
      <c r="F44" s="171">
        <v>-69055.5</v>
      </c>
      <c r="G44" s="171">
        <v>3.4994200000000002</v>
      </c>
      <c r="H44" s="171">
        <v>22.28</v>
      </c>
      <c r="I44" s="171">
        <f>D44-G44</f>
        <v>-2.5994200000000003</v>
      </c>
      <c r="J44" s="173" t="s">
        <v>969</v>
      </c>
    </row>
    <row r="45" spans="1:10">
      <c r="A45" s="188" t="s">
        <v>971</v>
      </c>
      <c r="B45" s="171">
        <v>6417.44</v>
      </c>
      <c r="C45" s="171">
        <v>-69048.108999999997</v>
      </c>
      <c r="D45" s="171">
        <v>0.9</v>
      </c>
      <c r="E45" s="171">
        <v>6417.44</v>
      </c>
      <c r="F45" s="171">
        <v>-69048.108999999997</v>
      </c>
      <c r="G45" s="171">
        <f>D45-H45</f>
        <v>-18.630000000000003</v>
      </c>
      <c r="H45" s="171">
        <v>19.53</v>
      </c>
      <c r="I45" s="171">
        <f t="shared" ref="I45:I48" si="5">D45-G45</f>
        <v>19.53</v>
      </c>
      <c r="J45" s="173" t="s">
        <v>969</v>
      </c>
    </row>
    <row r="46" spans="1:10">
      <c r="A46" s="188" t="s">
        <v>972</v>
      </c>
      <c r="B46" s="171">
        <v>6422.7629999999999</v>
      </c>
      <c r="C46" s="171">
        <v>-69045.111999999994</v>
      </c>
      <c r="D46" s="171">
        <v>-100.6</v>
      </c>
      <c r="E46" s="171">
        <v>6422.7629999999999</v>
      </c>
      <c r="F46" s="171">
        <v>-69045.111999999994</v>
      </c>
      <c r="G46" s="171">
        <f>D46-H46</f>
        <v>-151.6</v>
      </c>
      <c r="H46" s="171">
        <v>51</v>
      </c>
      <c r="I46" s="171">
        <f t="shared" si="5"/>
        <v>51</v>
      </c>
      <c r="J46" s="173" t="s">
        <v>973</v>
      </c>
    </row>
    <row r="47" spans="1:10">
      <c r="A47" s="188" t="s">
        <v>974</v>
      </c>
      <c r="B47" s="171">
        <v>6421.7160000000003</v>
      </c>
      <c r="C47" s="171">
        <v>-69047.381999999998</v>
      </c>
      <c r="D47" s="171">
        <v>-100.6</v>
      </c>
      <c r="E47" s="171">
        <v>6421.7160000000003</v>
      </c>
      <c r="F47" s="171">
        <v>-69047.381999999998</v>
      </c>
      <c r="G47" s="171">
        <f t="shared" ref="G47:G48" si="6">D47-H47</f>
        <v>-151.6</v>
      </c>
      <c r="H47" s="171">
        <v>51</v>
      </c>
      <c r="I47" s="171">
        <f t="shared" si="5"/>
        <v>51</v>
      </c>
      <c r="J47" s="173" t="s">
        <v>973</v>
      </c>
    </row>
    <row r="48" spans="1:10">
      <c r="A48" s="188" t="s">
        <v>975</v>
      </c>
      <c r="B48" s="171">
        <v>6420.4589999999998</v>
      </c>
      <c r="C48" s="171">
        <v>-69050.106</v>
      </c>
      <c r="D48" s="171">
        <v>-100.6</v>
      </c>
      <c r="E48" s="171">
        <v>6420.4589999999998</v>
      </c>
      <c r="F48" s="171">
        <v>-69050.106</v>
      </c>
      <c r="G48" s="171">
        <f t="shared" si="6"/>
        <v>-151.6</v>
      </c>
      <c r="H48" s="171">
        <v>51</v>
      </c>
      <c r="I48" s="171">
        <f t="shared" si="5"/>
        <v>51</v>
      </c>
      <c r="J48" s="173" t="s">
        <v>973</v>
      </c>
    </row>
    <row r="49" spans="1:10">
      <c r="A49" s="188" t="s">
        <v>976</v>
      </c>
      <c r="B49" s="174">
        <v>6431.7259999999997</v>
      </c>
      <c r="C49" s="174">
        <v>-69018.513999999996</v>
      </c>
      <c r="D49" s="174">
        <v>-97.825999999999993</v>
      </c>
      <c r="E49" s="175">
        <v>6346.58</v>
      </c>
      <c r="F49" s="175">
        <v>-68962.600000000006</v>
      </c>
      <c r="G49" s="175">
        <v>-103.129</v>
      </c>
      <c r="H49" s="171">
        <v>102</v>
      </c>
      <c r="I49" s="171">
        <f>D49-G49</f>
        <v>5.3030000000000115</v>
      </c>
      <c r="J49" s="173" t="s">
        <v>977</v>
      </c>
    </row>
    <row r="50" spans="1:10">
      <c r="A50" s="188" t="s">
        <v>978</v>
      </c>
      <c r="B50" s="174">
        <v>6479.4210000000003</v>
      </c>
      <c r="C50" s="174">
        <v>-68913.452999999994</v>
      </c>
      <c r="D50" s="174">
        <v>-97.207999999999998</v>
      </c>
      <c r="E50" s="171">
        <v>6475.36</v>
      </c>
      <c r="F50" s="171">
        <v>-68810.7</v>
      </c>
      <c r="G50" s="171">
        <v>-102.599</v>
      </c>
      <c r="H50" s="171">
        <v>103</v>
      </c>
      <c r="I50" s="171">
        <f>D50-G50</f>
        <v>5.3910000000000053</v>
      </c>
      <c r="J50" s="173" t="s">
        <v>979</v>
      </c>
    </row>
    <row r="51" spans="1:10">
      <c r="A51" s="188" t="s">
        <v>980</v>
      </c>
      <c r="B51" s="174">
        <v>6474.16</v>
      </c>
      <c r="C51" s="174">
        <v>-68919.595000000001</v>
      </c>
      <c r="D51" s="174">
        <v>-99.1</v>
      </c>
      <c r="E51" s="171">
        <v>6332.94</v>
      </c>
      <c r="F51" s="171">
        <v>-68944.5</v>
      </c>
      <c r="G51" s="171">
        <v>-106.61499999999999</v>
      </c>
      <c r="H51" s="171">
        <v>143.6</v>
      </c>
      <c r="I51" s="171">
        <f t="shared" ref="I51:I54" si="7">D51-G51</f>
        <v>7.5150000000000006</v>
      </c>
      <c r="J51" s="173" t="s">
        <v>981</v>
      </c>
    </row>
    <row r="52" spans="1:10">
      <c r="A52" s="188" t="s">
        <v>982</v>
      </c>
      <c r="B52" s="174">
        <v>6474.1880000000001</v>
      </c>
      <c r="C52" s="174">
        <v>-68917.445000000007</v>
      </c>
      <c r="D52" s="174">
        <v>-99.1</v>
      </c>
      <c r="E52" s="171">
        <v>6366.5</v>
      </c>
      <c r="F52" s="171">
        <v>-68896.5</v>
      </c>
      <c r="G52" s="171">
        <v>-99.1</v>
      </c>
      <c r="H52" s="171">
        <v>103</v>
      </c>
      <c r="I52" s="171">
        <f t="shared" si="7"/>
        <v>0</v>
      </c>
      <c r="J52" s="173" t="s">
        <v>983</v>
      </c>
    </row>
    <row r="53" spans="1:10">
      <c r="A53" s="188" t="s">
        <v>984</v>
      </c>
      <c r="B53" s="174">
        <v>6464.5680000000002</v>
      </c>
      <c r="C53" s="174">
        <v>-69001.05</v>
      </c>
      <c r="D53" s="174">
        <v>-98.4</v>
      </c>
      <c r="E53" s="171">
        <v>6489.93</v>
      </c>
      <c r="F53" s="171">
        <v>-68995.399999999994</v>
      </c>
      <c r="G53" s="171">
        <v>-114.1</v>
      </c>
      <c r="H53" s="171">
        <v>30</v>
      </c>
      <c r="I53" s="171">
        <f t="shared" si="7"/>
        <v>15.699999999999989</v>
      </c>
      <c r="J53" s="173" t="s">
        <v>985</v>
      </c>
    </row>
    <row r="54" spans="1:10">
      <c r="A54" s="188" t="s">
        <v>986</v>
      </c>
      <c r="B54" s="174">
        <v>6467.9139999999998</v>
      </c>
      <c r="C54" s="174">
        <v>-69007.206000000006</v>
      </c>
      <c r="D54" s="174">
        <v>-98.370999999999995</v>
      </c>
      <c r="E54" s="171">
        <v>6482.61</v>
      </c>
      <c r="F54" s="171">
        <v>-69033.7</v>
      </c>
      <c r="G54" s="171">
        <v>-116.6</v>
      </c>
      <c r="H54" s="171">
        <v>35</v>
      </c>
      <c r="I54" s="171">
        <f t="shared" si="7"/>
        <v>18.228999999999999</v>
      </c>
      <c r="J54" s="173" t="s">
        <v>985</v>
      </c>
    </row>
    <row r="55" spans="1:10">
      <c r="A55" s="188" t="s">
        <v>987</v>
      </c>
      <c r="B55" s="174">
        <v>6431.2110000000002</v>
      </c>
      <c r="C55" s="174">
        <v>-69018.850000000006</v>
      </c>
      <c r="D55" s="174">
        <v>-199.1</v>
      </c>
      <c r="E55" s="171">
        <v>6377.16</v>
      </c>
      <c r="F55" s="171">
        <v>-68973.5</v>
      </c>
      <c r="G55" s="171">
        <v>-196.636</v>
      </c>
      <c r="H55" s="171">
        <v>70.599999999999994</v>
      </c>
      <c r="I55" s="171">
        <f>D55-G55</f>
        <v>-2.4639999999999986</v>
      </c>
      <c r="J55" s="173" t="s">
        <v>988</v>
      </c>
    </row>
    <row r="56" spans="1:10">
      <c r="A56" s="188" t="s">
        <v>989</v>
      </c>
      <c r="B56" s="176">
        <v>6457.6670000000004</v>
      </c>
      <c r="C56" s="176">
        <v>-68998.244999999995</v>
      </c>
      <c r="D56" s="176">
        <v>-297.81299999999999</v>
      </c>
      <c r="E56" s="176">
        <v>6481.1980000000003</v>
      </c>
      <c r="F56" s="176">
        <v>-68969.698999999993</v>
      </c>
      <c r="G56" s="176">
        <v>-298.459</v>
      </c>
      <c r="H56" s="176">
        <v>37</v>
      </c>
      <c r="I56" s="171">
        <f t="shared" ref="I56:I62" si="8">D56-G56</f>
        <v>0.64600000000001501</v>
      </c>
      <c r="J56" s="173" t="s">
        <v>990</v>
      </c>
    </row>
    <row r="57" spans="1:10">
      <c r="A57" s="188" t="s">
        <v>991</v>
      </c>
      <c r="B57" s="176">
        <v>6421.8980000000001</v>
      </c>
      <c r="C57" s="176">
        <v>-69051.760999999999</v>
      </c>
      <c r="D57" s="176">
        <v>-97.878999999999991</v>
      </c>
      <c r="E57" s="176">
        <v>6427.1350000000002</v>
      </c>
      <c r="F57" s="176">
        <v>-69070.983999999997</v>
      </c>
      <c r="G57" s="176">
        <v>-96.135999999999996</v>
      </c>
      <c r="H57" s="176">
        <v>20</v>
      </c>
      <c r="I57" s="171">
        <f t="shared" si="8"/>
        <v>-1.742999999999995</v>
      </c>
      <c r="J57" s="173" t="s">
        <v>992</v>
      </c>
    </row>
    <row r="58" spans="1:10">
      <c r="A58" s="188" t="s">
        <v>993</v>
      </c>
      <c r="B58" s="176">
        <v>6422.95</v>
      </c>
      <c r="C58" s="176">
        <v>-69049.481</v>
      </c>
      <c r="D58" s="176">
        <v>-97.828000000000003</v>
      </c>
      <c r="E58" s="176">
        <v>6445.3819999999996</v>
      </c>
      <c r="F58" s="176">
        <v>-69041.210000000006</v>
      </c>
      <c r="G58" s="176">
        <v>-95.736000000000004</v>
      </c>
      <c r="H58" s="176">
        <v>24</v>
      </c>
      <c r="I58" s="171">
        <f t="shared" si="8"/>
        <v>-2.0919999999999987</v>
      </c>
      <c r="J58" s="173" t="s">
        <v>992</v>
      </c>
    </row>
    <row r="59" spans="1:10">
      <c r="A59" s="188" t="s">
        <v>994</v>
      </c>
      <c r="B59" s="176">
        <v>6420.4279999999999</v>
      </c>
      <c r="C59" s="176">
        <v>-69045.350999999995</v>
      </c>
      <c r="D59" s="176">
        <v>-99.1</v>
      </c>
      <c r="E59" s="176">
        <v>6393.3457867921643</v>
      </c>
      <c r="F59" s="176">
        <v>-69050.12632488583</v>
      </c>
      <c r="G59" s="176">
        <v>-114.15798864604513</v>
      </c>
      <c r="H59" s="176">
        <v>27.5</v>
      </c>
      <c r="I59" s="171">
        <f t="shared" si="8"/>
        <v>15.057988646045132</v>
      </c>
      <c r="J59" s="173" t="s">
        <v>995</v>
      </c>
    </row>
    <row r="60" spans="1:10">
      <c r="A60" s="188" t="s">
        <v>996</v>
      </c>
      <c r="B60" s="176">
        <v>6419.9049999999997</v>
      </c>
      <c r="C60" s="176">
        <v>-69046.487999999998</v>
      </c>
      <c r="D60" s="176">
        <v>-99.1</v>
      </c>
      <c r="E60" s="176">
        <v>6394.8750145929116</v>
      </c>
      <c r="F60" s="176">
        <v>-69053.523611595374</v>
      </c>
      <c r="G60" s="176">
        <v>-113.48818028032694</v>
      </c>
      <c r="H60" s="176">
        <v>26</v>
      </c>
      <c r="I60" s="171">
        <f t="shared" si="8"/>
        <v>14.388180280326949</v>
      </c>
      <c r="J60" s="173" t="s">
        <v>995</v>
      </c>
    </row>
    <row r="61" spans="1:10" ht="37.5">
      <c r="A61" s="188" t="s">
        <v>997</v>
      </c>
      <c r="B61" s="176">
        <v>6404.7849999999999</v>
      </c>
      <c r="C61" s="176">
        <v>-69053.046000000002</v>
      </c>
      <c r="D61" s="176">
        <v>-298.03800000000001</v>
      </c>
      <c r="E61" s="176">
        <v>6335.1019999999999</v>
      </c>
      <c r="F61" s="176">
        <v>-69133.206999999995</v>
      </c>
      <c r="G61" s="176">
        <v>-303.60399999999998</v>
      </c>
      <c r="H61" s="176">
        <v>106.36</v>
      </c>
      <c r="I61" s="171">
        <f t="shared" si="8"/>
        <v>5.5659999999999741</v>
      </c>
      <c r="J61" s="192" t="s">
        <v>998</v>
      </c>
    </row>
    <row r="62" spans="1:10" ht="37.5">
      <c r="A62" s="188" t="s">
        <v>999</v>
      </c>
      <c r="B62" s="176">
        <v>6464.1629999999996</v>
      </c>
      <c r="C62" s="176">
        <v>-68949.159</v>
      </c>
      <c r="D62" s="176">
        <v>-297.755</v>
      </c>
      <c r="E62" s="176">
        <v>6445.1859999999997</v>
      </c>
      <c r="F62" s="176">
        <v>-68844.004000000001</v>
      </c>
      <c r="G62" s="176">
        <v>-303.35500000000002</v>
      </c>
      <c r="H62" s="176">
        <v>107</v>
      </c>
      <c r="I62" s="171">
        <f t="shared" si="8"/>
        <v>5.6000000000000227</v>
      </c>
      <c r="J62" s="192" t="s">
        <v>1000</v>
      </c>
    </row>
    <row r="63" spans="1:10">
      <c r="A63" s="188" t="s">
        <v>1001</v>
      </c>
      <c r="B63" s="176">
        <v>6443.01</v>
      </c>
      <c r="C63" s="176">
        <v>-69032.399999999994</v>
      </c>
      <c r="D63" s="176">
        <v>-297.67899999999997</v>
      </c>
      <c r="E63" s="176">
        <v>6456.66</v>
      </c>
      <c r="F63" s="176">
        <v>-69047.3</v>
      </c>
      <c r="G63" s="176">
        <v>-294.649</v>
      </c>
      <c r="H63" s="171">
        <v>20.5</v>
      </c>
      <c r="I63" s="171">
        <f>D63-G63</f>
        <v>-3.0299999999999727</v>
      </c>
      <c r="J63" s="173" t="s">
        <v>1002</v>
      </c>
    </row>
    <row r="64" spans="1:10">
      <c r="A64" s="188" t="s">
        <v>1003</v>
      </c>
      <c r="B64" s="176">
        <v>6439.4</v>
      </c>
      <c r="C64" s="176">
        <v>-69032.3</v>
      </c>
      <c r="D64" s="176">
        <v>-297.70400000000001</v>
      </c>
      <c r="E64" s="176">
        <v>6441.28</v>
      </c>
      <c r="F64" s="176">
        <v>-69052.5</v>
      </c>
      <c r="G64" s="176">
        <v>-294.92200000000003</v>
      </c>
      <c r="H64" s="177">
        <v>20.5</v>
      </c>
      <c r="I64" s="171">
        <f>D64-G64</f>
        <v>-2.7819999999999823</v>
      </c>
      <c r="J64" s="173" t="s">
        <v>1002</v>
      </c>
    </row>
    <row r="65" spans="1:10">
      <c r="A65" s="188" t="s">
        <v>1004</v>
      </c>
      <c r="B65" s="176">
        <v>6418.6760000000004</v>
      </c>
      <c r="C65" s="176">
        <v>-69048.865999999995</v>
      </c>
      <c r="D65" s="176">
        <v>-99.1</v>
      </c>
      <c r="E65" s="176">
        <v>6396.8053860553291</v>
      </c>
      <c r="F65" s="176">
        <v>-69054.359518515776</v>
      </c>
      <c r="G65" s="176">
        <v>-111.28241922677111</v>
      </c>
      <c r="H65" s="176">
        <v>22.55</v>
      </c>
      <c r="I65" s="171">
        <f t="shared" ref="I65:I82" si="9">D65-G65</f>
        <v>12.182419226771117</v>
      </c>
      <c r="J65" s="173" t="s">
        <v>995</v>
      </c>
    </row>
    <row r="66" spans="1:10">
      <c r="A66" s="188" t="s">
        <v>1005</v>
      </c>
      <c r="B66" s="176">
        <v>6419.33</v>
      </c>
      <c r="C66" s="176">
        <v>-69047.581999999995</v>
      </c>
      <c r="D66" s="176">
        <v>-99.1</v>
      </c>
      <c r="E66" s="176">
        <v>6392.7735702880382</v>
      </c>
      <c r="F66" s="176">
        <v>-69052.456016921758</v>
      </c>
      <c r="G66" s="176">
        <v>-116.5633240467824</v>
      </c>
      <c r="H66" s="176">
        <v>27</v>
      </c>
      <c r="I66" s="171">
        <f>D66-G66</f>
        <v>17.463324046782404</v>
      </c>
      <c r="J66" s="173" t="s">
        <v>995</v>
      </c>
    </row>
    <row r="67" spans="1:10">
      <c r="A67" s="188" t="s">
        <v>1006</v>
      </c>
      <c r="B67" s="176">
        <v>6479.4949999999999</v>
      </c>
      <c r="C67" s="176">
        <v>-68946.759000000005</v>
      </c>
      <c r="D67" s="176">
        <v>-297.55500000000001</v>
      </c>
      <c r="E67" s="176">
        <v>6462.4290000000001</v>
      </c>
      <c r="F67" s="176">
        <v>-68846.153000000006</v>
      </c>
      <c r="G67" s="176">
        <v>-300.40300000000002</v>
      </c>
      <c r="H67" s="176">
        <v>102.1</v>
      </c>
      <c r="I67" s="171">
        <f t="shared" si="9"/>
        <v>2.8480000000000132</v>
      </c>
      <c r="J67" s="192" t="s">
        <v>1007</v>
      </c>
    </row>
    <row r="68" spans="1:10">
      <c r="A68" s="188" t="s">
        <v>1008</v>
      </c>
      <c r="B68" s="176">
        <v>6456.4110000000001</v>
      </c>
      <c r="C68" s="176">
        <v>-68857.745999999999</v>
      </c>
      <c r="D68" s="176">
        <v>-305.19900000000001</v>
      </c>
      <c r="E68" s="176">
        <v>6456.4110000000001</v>
      </c>
      <c r="F68" s="176">
        <v>-68857.745999999999</v>
      </c>
      <c r="G68" s="176">
        <v>-321.69900000000001</v>
      </c>
      <c r="H68" s="176">
        <v>16.5</v>
      </c>
      <c r="I68" s="171">
        <f t="shared" si="9"/>
        <v>16.5</v>
      </c>
      <c r="J68" s="192" t="s">
        <v>1009</v>
      </c>
    </row>
    <row r="69" spans="1:10">
      <c r="A69" s="188" t="s">
        <v>1010</v>
      </c>
      <c r="B69" s="176">
        <v>6458.8710000000001</v>
      </c>
      <c r="C69" s="176">
        <v>-68857.298999999999</v>
      </c>
      <c r="D69" s="176">
        <v>-303.11500000000001</v>
      </c>
      <c r="E69" s="176">
        <v>6475.8670000000002</v>
      </c>
      <c r="F69" s="176">
        <v>-68854.053</v>
      </c>
      <c r="G69" s="176">
        <v>-304.142</v>
      </c>
      <c r="H69" s="176">
        <v>16.600000000000001</v>
      </c>
      <c r="I69" s="171">
        <f t="shared" si="9"/>
        <v>1.0269999999999868</v>
      </c>
      <c r="J69" s="192" t="s">
        <v>1009</v>
      </c>
    </row>
    <row r="70" spans="1:10">
      <c r="A70" s="188" t="s">
        <v>1011</v>
      </c>
      <c r="B70" s="176">
        <v>6453.95</v>
      </c>
      <c r="C70" s="176">
        <v>-68858.187000000005</v>
      </c>
      <c r="D70" s="176">
        <v>-303.11500000000001</v>
      </c>
      <c r="E70" s="176">
        <v>6438.3910000000005</v>
      </c>
      <c r="F70" s="176">
        <v>-68861.123000000007</v>
      </c>
      <c r="G70" s="176">
        <v>-304.06299999999999</v>
      </c>
      <c r="H70" s="176">
        <v>16.600000000000001</v>
      </c>
      <c r="I70" s="171">
        <f t="shared" si="9"/>
        <v>0.94799999999997908</v>
      </c>
      <c r="J70" s="192" t="s">
        <v>1009</v>
      </c>
    </row>
    <row r="71" spans="1:10" ht="37.5">
      <c r="A71" s="188" t="s">
        <v>1012</v>
      </c>
      <c r="B71" s="176">
        <v>6460.8019999999997</v>
      </c>
      <c r="C71" s="176">
        <v>-68882.074999999997</v>
      </c>
      <c r="D71" s="176">
        <v>-305.19299999999998</v>
      </c>
      <c r="E71" s="176">
        <v>6460.8019999999997</v>
      </c>
      <c r="F71" s="176">
        <v>-68882.074999999997</v>
      </c>
      <c r="G71" s="176">
        <v>-316.74299999999999</v>
      </c>
      <c r="H71" s="176">
        <v>11.55</v>
      </c>
      <c r="I71" s="171">
        <f t="shared" si="9"/>
        <v>11.550000000000011</v>
      </c>
      <c r="J71" s="192" t="s">
        <v>1013</v>
      </c>
    </row>
    <row r="72" spans="1:10" ht="37.5">
      <c r="A72" s="188" t="s">
        <v>1014</v>
      </c>
      <c r="B72" s="176">
        <v>6463.2619999999997</v>
      </c>
      <c r="C72" s="176">
        <v>-68881.63</v>
      </c>
      <c r="D72" s="176">
        <v>-303.28699999999998</v>
      </c>
      <c r="E72" s="176">
        <v>6474.6390000000001</v>
      </c>
      <c r="F72" s="176">
        <v>-68879.466</v>
      </c>
      <c r="G72" s="176">
        <v>-303.952</v>
      </c>
      <c r="H72" s="176">
        <v>11.6</v>
      </c>
      <c r="I72" s="171">
        <f t="shared" si="9"/>
        <v>0.66500000000002046</v>
      </c>
      <c r="J72" s="192" t="s">
        <v>1013</v>
      </c>
    </row>
    <row r="73" spans="1:10" ht="37.5">
      <c r="A73" s="188" t="s">
        <v>1015</v>
      </c>
      <c r="B73" s="176">
        <v>6458.3419999999996</v>
      </c>
      <c r="C73" s="176">
        <v>-68882.519</v>
      </c>
      <c r="D73" s="176">
        <v>-303.28699999999998</v>
      </c>
      <c r="E73" s="176">
        <v>6446.85</v>
      </c>
      <c r="F73" s="176">
        <v>-68884.467999999993</v>
      </c>
      <c r="G73" s="176">
        <v>-303.83999999999997</v>
      </c>
      <c r="H73" s="176">
        <v>11.67</v>
      </c>
      <c r="I73" s="171">
        <f t="shared" si="9"/>
        <v>0.55299999999999727</v>
      </c>
      <c r="J73" s="192" t="s">
        <v>1013</v>
      </c>
    </row>
    <row r="74" spans="1:10">
      <c r="A74" s="188" t="s">
        <v>1016</v>
      </c>
      <c r="B74" s="176">
        <v>6456.6</v>
      </c>
      <c r="C74" s="176">
        <v>-68855.600000000006</v>
      </c>
      <c r="D74" s="176">
        <v>-304.10000000000002</v>
      </c>
      <c r="E74" s="176">
        <v>6456.6</v>
      </c>
      <c r="F74" s="176">
        <v>-68855.600000000006</v>
      </c>
      <c r="G74" s="176">
        <f>D74-H74</f>
        <v>-306.10000000000002</v>
      </c>
      <c r="H74" s="176">
        <v>2</v>
      </c>
      <c r="I74" s="171">
        <f t="shared" si="9"/>
        <v>2</v>
      </c>
      <c r="J74" s="192" t="s">
        <v>1017</v>
      </c>
    </row>
    <row r="75" spans="1:10">
      <c r="A75" s="188" t="s">
        <v>1018</v>
      </c>
      <c r="B75" s="176">
        <v>6456.6369999999997</v>
      </c>
      <c r="C75" s="176">
        <v>-68855.106</v>
      </c>
      <c r="D75" s="176">
        <v>-304.10000000000002</v>
      </c>
      <c r="E75" s="176">
        <v>6456.6369999999997</v>
      </c>
      <c r="F75" s="176">
        <v>-68855.106</v>
      </c>
      <c r="G75" s="176">
        <f>D75-H75</f>
        <v>-304.10000000000002</v>
      </c>
      <c r="H75" s="176"/>
      <c r="I75" s="171">
        <f t="shared" si="9"/>
        <v>0</v>
      </c>
      <c r="J75" s="192" t="s">
        <v>1017</v>
      </c>
    </row>
    <row r="76" spans="1:10">
      <c r="A76" s="188" t="s">
        <v>1019</v>
      </c>
      <c r="B76" s="176">
        <v>6456.68</v>
      </c>
      <c r="C76" s="176">
        <v>-68854.607999999993</v>
      </c>
      <c r="D76" s="176">
        <v>-304.10000000000002</v>
      </c>
      <c r="E76" s="176">
        <v>6456.68</v>
      </c>
      <c r="F76" s="176">
        <v>-68854.607999999993</v>
      </c>
      <c r="G76" s="176">
        <f>D76-H76</f>
        <v>-306.10000000000002</v>
      </c>
      <c r="H76" s="176">
        <v>2</v>
      </c>
      <c r="I76" s="171">
        <f t="shared" si="9"/>
        <v>2</v>
      </c>
      <c r="J76" s="192" t="s">
        <v>1017</v>
      </c>
    </row>
    <row r="77" spans="1:10">
      <c r="A77" s="188" t="s">
        <v>1020</v>
      </c>
      <c r="B77" s="176">
        <v>6456.723</v>
      </c>
      <c r="C77" s="176">
        <v>-68854.108999999997</v>
      </c>
      <c r="D77" s="176">
        <v>-304.10000000000002</v>
      </c>
      <c r="E77" s="176">
        <v>6456.723</v>
      </c>
      <c r="F77" s="176">
        <v>-68854.108999999997</v>
      </c>
      <c r="G77" s="176">
        <f>D77-H77</f>
        <v>-306.10000000000002</v>
      </c>
      <c r="H77" s="176">
        <v>2</v>
      </c>
      <c r="I77" s="171">
        <f>D77-G77</f>
        <v>2</v>
      </c>
      <c r="J77" s="192" t="s">
        <v>1017</v>
      </c>
    </row>
    <row r="78" spans="1:10">
      <c r="A78" s="188" t="s">
        <v>1021</v>
      </c>
      <c r="B78" s="176">
        <v>6419.0919999999996</v>
      </c>
      <c r="C78" s="176">
        <v>-69048.112999999998</v>
      </c>
      <c r="D78" s="176">
        <v>-99.1</v>
      </c>
      <c r="E78" s="176">
        <v>6396.9498845210755</v>
      </c>
      <c r="F78" s="176">
        <v>-69051.937607446263</v>
      </c>
      <c r="G78" s="176">
        <v>-110.26700490428917</v>
      </c>
      <c r="H78" s="176">
        <v>22.47</v>
      </c>
      <c r="I78" s="171">
        <f t="shared" si="9"/>
        <v>11.167004904289172</v>
      </c>
      <c r="J78" s="173" t="s">
        <v>995</v>
      </c>
    </row>
    <row r="79" spans="1:10">
      <c r="A79" s="188" t="s">
        <v>1022</v>
      </c>
      <c r="B79" s="176">
        <v>6466.1859999999997</v>
      </c>
      <c r="C79" s="176">
        <v>-68898.638999999996</v>
      </c>
      <c r="D79" s="176">
        <v>-302.39800000000002</v>
      </c>
      <c r="E79" s="176">
        <f>B79+5.943</f>
        <v>6472.1289999999999</v>
      </c>
      <c r="F79" s="176">
        <f>C79+8.582</f>
        <v>-68890.057000000001</v>
      </c>
      <c r="G79" s="176">
        <f>D79+1.134</f>
        <v>-301.26400000000001</v>
      </c>
      <c r="H79" s="176">
        <v>10.5</v>
      </c>
      <c r="I79" s="171">
        <f t="shared" si="9"/>
        <v>-1.1340000000000146</v>
      </c>
      <c r="J79" s="173" t="s">
        <v>1023</v>
      </c>
    </row>
    <row r="80" spans="1:10">
      <c r="A80" s="188" t="s">
        <v>1024</v>
      </c>
      <c r="B80" s="176">
        <v>6466.5129999999999</v>
      </c>
      <c r="C80" s="176">
        <v>-68900.077999999994</v>
      </c>
      <c r="D80" s="176">
        <v>-302.565</v>
      </c>
      <c r="E80" s="176">
        <f>B80+8.687</f>
        <v>6475.2</v>
      </c>
      <c r="F80" s="176">
        <f>C80-5.75</f>
        <v>-68905.827999999994</v>
      </c>
      <c r="G80" s="176">
        <f>D80+1.316</f>
        <v>-301.24900000000002</v>
      </c>
      <c r="H80" s="176">
        <v>10.5</v>
      </c>
      <c r="I80" s="171">
        <f t="shared" si="9"/>
        <v>-1.3159999999999741</v>
      </c>
      <c r="J80" s="173" t="s">
        <v>1023</v>
      </c>
    </row>
    <row r="81" spans="1:10">
      <c r="A81" s="188" t="s">
        <v>1025</v>
      </c>
      <c r="B81" s="176">
        <v>6337.3149999999996</v>
      </c>
      <c r="C81" s="176">
        <v>-69128.357999999993</v>
      </c>
      <c r="D81" s="176">
        <v>-297.58699999999999</v>
      </c>
      <c r="E81" s="176">
        <v>6308.1292985733435</v>
      </c>
      <c r="F81" s="176">
        <v>-69121.415750203698</v>
      </c>
      <c r="G81" s="176">
        <v>-312.33167404897222</v>
      </c>
      <c r="H81" s="176">
        <v>30</v>
      </c>
      <c r="I81" s="171">
        <f t="shared" si="9"/>
        <v>14.744674048972229</v>
      </c>
      <c r="J81" s="173" t="s">
        <v>1026</v>
      </c>
    </row>
    <row r="82" spans="1:10">
      <c r="A82" s="188" t="s">
        <v>1027</v>
      </c>
      <c r="B82" s="176">
        <v>6337.6080000000002</v>
      </c>
      <c r="C82" s="176">
        <v>-69129.989000000001</v>
      </c>
      <c r="D82" s="176">
        <v>-297.79200000000003</v>
      </c>
      <c r="E82" s="176">
        <v>6308.6073148501673</v>
      </c>
      <c r="F82" s="176">
        <v>-69122.310441486828</v>
      </c>
      <c r="G82" s="176">
        <v>-311.69888105359587</v>
      </c>
      <c r="H82" s="176">
        <v>30</v>
      </c>
      <c r="I82" s="171">
        <f t="shared" si="9"/>
        <v>13.906881053595839</v>
      </c>
      <c r="J82" s="173" t="s">
        <v>1026</v>
      </c>
    </row>
    <row r="83" spans="1:10" ht="37.5">
      <c r="A83" s="188" t="s">
        <v>1028</v>
      </c>
      <c r="B83" s="329" t="s">
        <v>1029</v>
      </c>
      <c r="C83" s="330"/>
      <c r="D83" s="330"/>
      <c r="E83" s="330"/>
      <c r="F83" s="330"/>
      <c r="G83" s="331"/>
      <c r="H83" s="176">
        <v>10</v>
      </c>
      <c r="I83" s="171">
        <v>10</v>
      </c>
      <c r="J83" s="192" t="s">
        <v>1030</v>
      </c>
    </row>
    <row r="84" spans="1:10" ht="37.5">
      <c r="A84" s="188" t="s">
        <v>1031</v>
      </c>
      <c r="B84" s="332"/>
      <c r="C84" s="333"/>
      <c r="D84" s="333"/>
      <c r="E84" s="333"/>
      <c r="F84" s="333"/>
      <c r="G84" s="334"/>
      <c r="H84" s="176">
        <v>10</v>
      </c>
      <c r="I84" s="171">
        <v>10</v>
      </c>
      <c r="J84" s="192" t="s">
        <v>1030</v>
      </c>
    </row>
    <row r="85" spans="1:10" ht="37.5">
      <c r="A85" s="188" t="s">
        <v>1032</v>
      </c>
      <c r="B85" s="332"/>
      <c r="C85" s="333"/>
      <c r="D85" s="333"/>
      <c r="E85" s="333"/>
      <c r="F85" s="333"/>
      <c r="G85" s="334"/>
      <c r="H85" s="176">
        <v>10</v>
      </c>
      <c r="I85" s="171">
        <v>10</v>
      </c>
      <c r="J85" s="192" t="s">
        <v>1030</v>
      </c>
    </row>
    <row r="86" spans="1:10" ht="37.5">
      <c r="A86" s="188" t="s">
        <v>1033</v>
      </c>
      <c r="B86" s="332"/>
      <c r="C86" s="333"/>
      <c r="D86" s="333"/>
      <c r="E86" s="333"/>
      <c r="F86" s="333"/>
      <c r="G86" s="334"/>
      <c r="H86" s="176">
        <v>10</v>
      </c>
      <c r="I86" s="171">
        <v>10</v>
      </c>
      <c r="J86" s="192" t="s">
        <v>1030</v>
      </c>
    </row>
    <row r="87" spans="1:10" ht="37.5">
      <c r="A87" s="188" t="s">
        <v>1034</v>
      </c>
      <c r="B87" s="335"/>
      <c r="C87" s="336"/>
      <c r="D87" s="336"/>
      <c r="E87" s="336"/>
      <c r="F87" s="336"/>
      <c r="G87" s="337"/>
      <c r="H87" s="176">
        <v>6.7</v>
      </c>
      <c r="I87" s="171">
        <v>6.7</v>
      </c>
      <c r="J87" s="192" t="s">
        <v>1030</v>
      </c>
    </row>
    <row r="88" spans="1:10">
      <c r="A88" s="188" t="s">
        <v>1035</v>
      </c>
      <c r="B88" s="176">
        <v>6339.3429999999998</v>
      </c>
      <c r="C88" s="176">
        <v>-69131.544999999998</v>
      </c>
      <c r="D88" s="176">
        <f>200.9-498.818</f>
        <v>-297.91800000000001</v>
      </c>
      <c r="E88" s="176">
        <v>6310.3842841252444</v>
      </c>
      <c r="F88" s="176">
        <v>-69123.709645835363</v>
      </c>
      <c r="G88" s="176">
        <v>-312.36637323443153</v>
      </c>
      <c r="H88" s="176">
        <v>30</v>
      </c>
      <c r="I88" s="171">
        <f>D88-G88</f>
        <v>14.448373234431529</v>
      </c>
      <c r="J88" s="173" t="s">
        <v>1026</v>
      </c>
    </row>
    <row r="89" spans="1:10">
      <c r="A89" s="188" t="s">
        <v>1036</v>
      </c>
      <c r="B89" s="176">
        <v>6419.201</v>
      </c>
      <c r="C89" s="176">
        <v>-69047.841</v>
      </c>
      <c r="D89" s="176">
        <v>-99.1</v>
      </c>
      <c r="E89" s="176">
        <v>6396.5861371260289</v>
      </c>
      <c r="F89" s="176">
        <v>-69052.032417086317</v>
      </c>
      <c r="G89" s="176">
        <v>-113.3706637727103</v>
      </c>
      <c r="H89" s="176">
        <v>23</v>
      </c>
      <c r="I89" s="171">
        <f t="shared" ref="I89:I95" si="10">D89-G89</f>
        <v>14.270663772710307</v>
      </c>
      <c r="J89" s="173" t="s">
        <v>995</v>
      </c>
    </row>
    <row r="90" spans="1:10">
      <c r="A90" s="188" t="s">
        <v>1037</v>
      </c>
      <c r="B90" s="176">
        <v>6419.9740000000002</v>
      </c>
      <c r="C90" s="176">
        <v>-69046.163</v>
      </c>
      <c r="D90" s="176">
        <v>-99.1</v>
      </c>
      <c r="E90" s="176">
        <v>6397.4417362305976</v>
      </c>
      <c r="F90" s="176">
        <v>-69052.837360600548</v>
      </c>
      <c r="G90" s="176">
        <v>-112.35302511957035</v>
      </c>
      <c r="H90" s="176">
        <v>23.5</v>
      </c>
      <c r="I90" s="171">
        <f t="shared" si="10"/>
        <v>13.253025119570353</v>
      </c>
      <c r="J90" s="173" t="s">
        <v>995</v>
      </c>
    </row>
    <row r="91" spans="1:10">
      <c r="A91" s="188" t="s">
        <v>1038</v>
      </c>
      <c r="B91" s="176">
        <v>6420.1809999999996</v>
      </c>
      <c r="C91" s="176">
        <v>-69045.740000000005</v>
      </c>
      <c r="D91" s="176">
        <v>-99.1</v>
      </c>
      <c r="E91" s="176">
        <v>6394.685018877788</v>
      </c>
      <c r="F91" s="176">
        <v>-69050.834599750306</v>
      </c>
      <c r="G91" s="176">
        <v>-113.97579270958342</v>
      </c>
      <c r="H91" s="176">
        <v>26</v>
      </c>
      <c r="I91" s="171">
        <f t="shared" si="10"/>
        <v>14.875792709583422</v>
      </c>
      <c r="J91" s="173" t="s">
        <v>995</v>
      </c>
    </row>
    <row r="92" spans="1:10">
      <c r="A92" s="188" t="s">
        <v>1039</v>
      </c>
      <c r="B92" s="176">
        <v>6423.1279999999997</v>
      </c>
      <c r="C92" s="176">
        <v>-69049.726899999994</v>
      </c>
      <c r="D92" s="176">
        <v>-99.1</v>
      </c>
      <c r="E92" s="176">
        <v>6453.7902184494105</v>
      </c>
      <c r="F92" s="176">
        <v>-69060.310958109592</v>
      </c>
      <c r="G92" s="176">
        <v>-117.30699290410313</v>
      </c>
      <c r="H92" s="176">
        <v>37.200000000000003</v>
      </c>
      <c r="I92" s="171">
        <f t="shared" si="10"/>
        <v>18.206992904103132</v>
      </c>
      <c r="J92" s="173" t="s">
        <v>995</v>
      </c>
    </row>
    <row r="93" spans="1:10">
      <c r="A93" s="188" t="s">
        <v>1040</v>
      </c>
      <c r="B93" s="176">
        <v>6425.4611000000004</v>
      </c>
      <c r="C93" s="176">
        <v>-69044.178700000004</v>
      </c>
      <c r="D93" s="176">
        <v>-99.1</v>
      </c>
      <c r="E93" s="176">
        <v>6463.1981948190996</v>
      </c>
      <c r="F93" s="176">
        <v>-69044.910933462932</v>
      </c>
      <c r="G93" s="176">
        <v>-117.63366903957377</v>
      </c>
      <c r="H93" s="176">
        <v>42.05</v>
      </c>
      <c r="I93" s="171">
        <f t="shared" si="10"/>
        <v>18.53366903957378</v>
      </c>
      <c r="J93" s="173" t="s">
        <v>995</v>
      </c>
    </row>
    <row r="94" spans="1:10">
      <c r="A94" s="188" t="s">
        <v>1041</v>
      </c>
      <c r="B94" s="176">
        <v>6465.9960000000001</v>
      </c>
      <c r="C94" s="176">
        <v>-68948.856</v>
      </c>
      <c r="D94" s="176">
        <v>-297.85500000000002</v>
      </c>
      <c r="E94" s="176">
        <v>6450.3720000000003</v>
      </c>
      <c r="F94" s="176">
        <v>-68848.019</v>
      </c>
      <c r="G94" s="176">
        <v>-311.84399999999999</v>
      </c>
      <c r="H94" s="176">
        <v>103</v>
      </c>
      <c r="I94" s="171">
        <f t="shared" si="10"/>
        <v>13.988999999999976</v>
      </c>
      <c r="J94" s="173" t="s">
        <v>1042</v>
      </c>
    </row>
    <row r="95" spans="1:10">
      <c r="A95" s="188" t="s">
        <v>1043</v>
      </c>
      <c r="B95" s="176">
        <v>6423.5109000000002</v>
      </c>
      <c r="C95" s="176">
        <v>-69048.264999999999</v>
      </c>
      <c r="D95" s="176">
        <v>-99.1</v>
      </c>
      <c r="E95" s="176">
        <v>6441.6520717693247</v>
      </c>
      <c r="F95" s="176">
        <v>-69061.481614106</v>
      </c>
      <c r="G95" s="176">
        <v>-117.93636070558809</v>
      </c>
      <c r="H95" s="176">
        <v>29.3</v>
      </c>
      <c r="I95" s="171">
        <f t="shared" si="10"/>
        <v>18.836360705588092</v>
      </c>
      <c r="J95" s="173" t="s">
        <v>995</v>
      </c>
    </row>
    <row r="96" spans="1:10">
      <c r="A96" s="178" t="s">
        <v>1044</v>
      </c>
      <c r="B96" s="179"/>
      <c r="C96" s="179"/>
      <c r="D96" s="179"/>
    </row>
    <row r="99" spans="1:8">
      <c r="A99" s="338" t="s">
        <v>1045</v>
      </c>
      <c r="B99" s="338" t="s">
        <v>1046</v>
      </c>
      <c r="C99" s="338"/>
      <c r="D99" s="338"/>
    </row>
    <row r="100" spans="1:8" ht="19.5" thickBot="1">
      <c r="A100" s="339"/>
      <c r="B100" s="189" t="s">
        <v>916</v>
      </c>
      <c r="C100" s="189" t="s">
        <v>917</v>
      </c>
      <c r="D100" s="189" t="s">
        <v>918</v>
      </c>
    </row>
    <row r="101" spans="1:8" ht="19.5" thickTop="1">
      <c r="A101" s="181" t="s">
        <v>1047</v>
      </c>
      <c r="B101" s="171">
        <v>6451.5770000000002</v>
      </c>
      <c r="C101" s="171">
        <v>-69007.375</v>
      </c>
      <c r="D101" s="177">
        <v>200.9</v>
      </c>
    </row>
    <row r="102" spans="1:8">
      <c r="A102" s="181" t="s">
        <v>1048</v>
      </c>
      <c r="B102" s="171">
        <v>6425.9889999999996</v>
      </c>
      <c r="C102" s="171">
        <v>-69038.12</v>
      </c>
      <c r="D102" s="177">
        <v>200.9</v>
      </c>
    </row>
    <row r="103" spans="1:8">
      <c r="A103" s="178" t="s">
        <v>1044</v>
      </c>
    </row>
    <row r="105" spans="1:8">
      <c r="B105" s="182"/>
      <c r="C105" s="182"/>
      <c r="D105" s="183"/>
      <c r="E105" s="182"/>
      <c r="F105" s="182"/>
      <c r="G105" s="182"/>
      <c r="H105" s="184"/>
    </row>
    <row r="106" spans="1:8">
      <c r="E106" s="185"/>
      <c r="F106" s="185"/>
    </row>
    <row r="107" spans="1:8">
      <c r="E107" s="185"/>
      <c r="F107" s="185"/>
    </row>
  </sheetData>
  <mergeCells count="9">
    <mergeCell ref="H2:H3"/>
    <mergeCell ref="I2:I3"/>
    <mergeCell ref="J2:J3"/>
    <mergeCell ref="B83:G87"/>
    <mergeCell ref="A99:A100"/>
    <mergeCell ref="B99:D99"/>
    <mergeCell ref="A2:A3"/>
    <mergeCell ref="B2:D2"/>
    <mergeCell ref="E2:G2"/>
  </mergeCells>
  <phoneticPr fontId="1"/>
  <pageMargins left="0.39370078740157483" right="0.39370078740157483" top="0.59055118110236227" bottom="0.59055118110236227" header="0.51181102362204722" footer="0.51181102362204722"/>
  <pageSetup paperSize="9" scale="95"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概要説明</vt:lpstr>
      <vt:lpstr>地表</vt:lpstr>
      <vt:lpstr>坑内</vt:lpstr>
      <vt:lpstr>水理試験結果</vt:lpstr>
      <vt:lpstr>BH座標</vt:lpstr>
      <vt:lpstr>水理試験結果!Print_Area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kaiseki1</dc:creator>
  <cp:lastModifiedBy>toch</cp:lastModifiedBy>
  <dcterms:created xsi:type="dcterms:W3CDTF">2020-06-26T07:33:54Z</dcterms:created>
  <dcterms:modified xsi:type="dcterms:W3CDTF">2022-02-24T06:04:03Z</dcterms:modified>
</cp:coreProperties>
</file>